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ratona Dell'Abetone" sheetId="1" r:id="rId1"/>
  </sheets>
  <definedNames/>
  <calcPr fullCalcOnLoad="1"/>
</workbook>
</file>

<file path=xl/sharedStrings.xml><?xml version="1.0" encoding="utf-8"?>
<sst xmlns="http://schemas.openxmlformats.org/spreadsheetml/2006/main" count="1923" uniqueCount="990">
  <si>
    <t>Cognome</t>
  </si>
  <si>
    <t>Nome</t>
  </si>
  <si>
    <t>Team</t>
  </si>
  <si>
    <t>Tempo</t>
  </si>
  <si>
    <t>Km/h</t>
  </si>
  <si>
    <t>SCHIAVINA</t>
  </si>
  <si>
    <t>SAMUELE</t>
  </si>
  <si>
    <t>C</t>
  </si>
  <si>
    <t>RENOFIN SINTESI CASTELLI NWR</t>
  </si>
  <si>
    <t>02:45:44.60</t>
  </si>
  <si>
    <t>VEZZANI</t>
  </si>
  <si>
    <t>CLAUDIO</t>
  </si>
  <si>
    <t>B</t>
  </si>
  <si>
    <t>PENNELLI CINGHIALE</t>
  </si>
  <si>
    <t>02:45:44.90</t>
  </si>
  <si>
    <t>BALLESTRI</t>
  </si>
  <si>
    <t>CRISTIAN</t>
  </si>
  <si>
    <t>A.S. EMPORIO BICI MAX TEAM</t>
  </si>
  <si>
    <t>02:51:35.80</t>
  </si>
  <si>
    <t>MAGNANI</t>
  </si>
  <si>
    <t>MASSIMO</t>
  </si>
  <si>
    <t>ASD CYCLING TEAM</t>
  </si>
  <si>
    <t>02:51:54.10</t>
  </si>
  <si>
    <t>VASCOLI</t>
  </si>
  <si>
    <t>PAOLO</t>
  </si>
  <si>
    <t>02:53:56.30</t>
  </si>
  <si>
    <t>GRADELLINI</t>
  </si>
  <si>
    <t>SILVIO</t>
  </si>
  <si>
    <t>D</t>
  </si>
  <si>
    <t>ASD N.M DEKA IMOLA BEV</t>
  </si>
  <si>
    <t>02:53:56.70</t>
  </si>
  <si>
    <t>SORBI</t>
  </si>
  <si>
    <t>FAUSTO</t>
  </si>
  <si>
    <t>TEAM  NUOVA CORTI BMC</t>
  </si>
  <si>
    <t>02:53:56.80</t>
  </si>
  <si>
    <t>SONCINI</t>
  </si>
  <si>
    <t>MASSIMILIANO</t>
  </si>
  <si>
    <t>NEW MOTOR BIKE</t>
  </si>
  <si>
    <t>02:53:57.00</t>
  </si>
  <si>
    <t>PRETINI</t>
  </si>
  <si>
    <t>DANIELE</t>
  </si>
  <si>
    <t>A</t>
  </si>
  <si>
    <t>ASD SANGIORGESE TEAM</t>
  </si>
  <si>
    <t>02:53:57.50</t>
  </si>
  <si>
    <t>ROSSI</t>
  </si>
  <si>
    <t>FABIO</t>
  </si>
  <si>
    <t>TEAM  VICINI BIKE CESENA</t>
  </si>
  <si>
    <t>02:53:57.60</t>
  </si>
  <si>
    <t>MALMUSI</t>
  </si>
  <si>
    <t>LUCA</t>
  </si>
  <si>
    <t>02:53:59.00</t>
  </si>
  <si>
    <t>FORNACIARI</t>
  </si>
  <si>
    <t>ASD ZANNONI</t>
  </si>
  <si>
    <t>02:56:52.00</t>
  </si>
  <si>
    <t>BONAZZA</t>
  </si>
  <si>
    <t>JOHNNY</t>
  </si>
  <si>
    <t>A.S.D.FERRETTI TEAM</t>
  </si>
  <si>
    <t>02:56:52.10</t>
  </si>
  <si>
    <t>FERRARI</t>
  </si>
  <si>
    <t>DANEILE</t>
  </si>
  <si>
    <t>E</t>
  </si>
  <si>
    <t>02:56:52.70</t>
  </si>
  <si>
    <t>LODI</t>
  </si>
  <si>
    <t>MAURIZIO</t>
  </si>
  <si>
    <t>02:56:53.00</t>
  </si>
  <si>
    <t>DEGLI ESPOSTI</t>
  </si>
  <si>
    <t>BORGHI</t>
  </si>
  <si>
    <t>TEAM  IACCOBIKE</t>
  </si>
  <si>
    <t>02:56:53.60</t>
  </si>
  <si>
    <t>DANNI</t>
  </si>
  <si>
    <t>LORENZO</t>
  </si>
  <si>
    <t>ASD VALLINBICI EZIO BIKE</t>
  </si>
  <si>
    <t>02:56:53.90</t>
  </si>
  <si>
    <t>RIZZIOLI</t>
  </si>
  <si>
    <t>GIANNI</t>
  </si>
  <si>
    <t>BER-MAR POGGIORENATICO</t>
  </si>
  <si>
    <t>02:56:54.10</t>
  </si>
  <si>
    <t>MALFERRARI</t>
  </si>
  <si>
    <t>AVIS SAN CESARIO ASD</t>
  </si>
  <si>
    <t>02:56:54.20</t>
  </si>
  <si>
    <t>BONZAGNI</t>
  </si>
  <si>
    <t>DEVIS</t>
  </si>
  <si>
    <t>G.LUCA FAENZA HYMER TEAM</t>
  </si>
  <si>
    <t>02:56:54.60</t>
  </si>
  <si>
    <t>CARBONI</t>
  </si>
  <si>
    <t>FRANCESCO</t>
  </si>
  <si>
    <t>BIKE SCOOTER 2000</t>
  </si>
  <si>
    <t>02:56:54.90</t>
  </si>
  <si>
    <t>BARDELLI</t>
  </si>
  <si>
    <t>REMO</t>
  </si>
  <si>
    <t>02:56:55.60</t>
  </si>
  <si>
    <t>BUSSOLI</t>
  </si>
  <si>
    <t>02:56:56.50</t>
  </si>
  <si>
    <t>COLLI</t>
  </si>
  <si>
    <t>02:56:57.10</t>
  </si>
  <si>
    <t>PAGLIA</t>
  </si>
  <si>
    <t>02:56:57.20</t>
  </si>
  <si>
    <t>DEBBIA</t>
  </si>
  <si>
    <t>ENEA</t>
  </si>
  <si>
    <t>ASD MTB TEAM ORLANDI</t>
  </si>
  <si>
    <t>02:56:58.20</t>
  </si>
  <si>
    <t>ORNOFOLI</t>
  </si>
  <si>
    <t>ANDREA</t>
  </si>
  <si>
    <t>02:56:58.60</t>
  </si>
  <si>
    <t>BARENGHI</t>
  </si>
  <si>
    <t>GIUSEPPE</t>
  </si>
  <si>
    <t>ASD TEAM STRAZZER</t>
  </si>
  <si>
    <t>02:56:59.10</t>
  </si>
  <si>
    <t>SILENI</t>
  </si>
  <si>
    <t>MARCO</t>
  </si>
  <si>
    <t>SIMEC FANTONI C.PALETTI</t>
  </si>
  <si>
    <t>02:56:59.20</t>
  </si>
  <si>
    <t>CREMASCHI</t>
  </si>
  <si>
    <t>GIULIO</t>
  </si>
  <si>
    <t>G.S.SPORTISSIMO</t>
  </si>
  <si>
    <t>PALETTI</t>
  </si>
  <si>
    <t>MICHELE</t>
  </si>
  <si>
    <t>SIMEC FANTON C. PALETTI</t>
  </si>
  <si>
    <t>02:58:44.90</t>
  </si>
  <si>
    <t>COMASTRI</t>
  </si>
  <si>
    <t>TREE TEAM</t>
  </si>
  <si>
    <t>02:58:45.00</t>
  </si>
  <si>
    <t>CANDEL PERGHER</t>
  </si>
  <si>
    <t>02:58:46.40</t>
  </si>
  <si>
    <t>WARREN</t>
  </si>
  <si>
    <t>RWICKS</t>
  </si>
  <si>
    <t>SWAMI'S CICLING CLUB</t>
  </si>
  <si>
    <t>02:58:46.50</t>
  </si>
  <si>
    <t>CODELUPPI</t>
  </si>
  <si>
    <t>STEFANO</t>
  </si>
  <si>
    <t>CICLISTICA BOIARDO</t>
  </si>
  <si>
    <t>02:58:46.80</t>
  </si>
  <si>
    <t>LUSVARDI</t>
  </si>
  <si>
    <t>CORRADO</t>
  </si>
  <si>
    <t>COLLI CICLI VELO SPORT CARPI</t>
  </si>
  <si>
    <t>02:58:47.70</t>
  </si>
  <si>
    <t>PEDERZOLI</t>
  </si>
  <si>
    <t>FABRIZIO</t>
  </si>
  <si>
    <t>BENZI</t>
  </si>
  <si>
    <t>A.S. LA TORRE CESENA</t>
  </si>
  <si>
    <t>02:58:48.20</t>
  </si>
  <si>
    <t>MERLONI</t>
  </si>
  <si>
    <t>02:58:49.10</t>
  </si>
  <si>
    <t>GOZZI</t>
  </si>
  <si>
    <t>GIANLUCA</t>
  </si>
  <si>
    <t>ASD COOPERATORI UNIPOL</t>
  </si>
  <si>
    <t>02:58:49.30</t>
  </si>
  <si>
    <t>DINGI</t>
  </si>
  <si>
    <t>ROBERTO</t>
  </si>
  <si>
    <t>ASD ONLYOFF DUE RUOTE</t>
  </si>
  <si>
    <t>02:58:49.60</t>
  </si>
  <si>
    <t>MONTORSI</t>
  </si>
  <si>
    <t>GERMANO</t>
  </si>
  <si>
    <t>ITALIA NUOVA C.BORGO</t>
  </si>
  <si>
    <t>02:58:50.00</t>
  </si>
  <si>
    <t>BAZZANI</t>
  </si>
  <si>
    <t>02:58:50.20</t>
  </si>
  <si>
    <t>MORELLI</t>
  </si>
  <si>
    <t>02:58:50.70</t>
  </si>
  <si>
    <t>ZANTI</t>
  </si>
  <si>
    <t>MOLINARI</t>
  </si>
  <si>
    <t>MAURO</t>
  </si>
  <si>
    <t>02:58:51.00</t>
  </si>
  <si>
    <t>ALBERTI</t>
  </si>
  <si>
    <t>ITALIA NUOVA BORGO PANIGALE</t>
  </si>
  <si>
    <t>02:58:51.30</t>
  </si>
  <si>
    <t>REGAZZI</t>
  </si>
  <si>
    <t>ALBERTO</t>
  </si>
  <si>
    <t>02:58:52.90</t>
  </si>
  <si>
    <t>VALCAVI</t>
  </si>
  <si>
    <t>SANDRO</t>
  </si>
  <si>
    <t>ZANNONI SAURO</t>
  </si>
  <si>
    <t>02:58:54.80</t>
  </si>
  <si>
    <t>VERUCCHI</t>
  </si>
  <si>
    <t>ELIS</t>
  </si>
  <si>
    <t>DFL MODENA TEAM VIRGINIA</t>
  </si>
  <si>
    <t>03:01:54.50</t>
  </si>
  <si>
    <t>ZAGNI</t>
  </si>
  <si>
    <t>MATTEO</t>
  </si>
  <si>
    <t>03:01:55.20</t>
  </si>
  <si>
    <t>VINELLI</t>
  </si>
  <si>
    <t>CIRO</t>
  </si>
  <si>
    <t>G.S. MELOTTI CICLI</t>
  </si>
  <si>
    <t>03:01:55.40</t>
  </si>
  <si>
    <t>NORA</t>
  </si>
  <si>
    <t>GIULIANO</t>
  </si>
  <si>
    <t>03:01:55.70</t>
  </si>
  <si>
    <t>SAVINI</t>
  </si>
  <si>
    <t>TEAM  STRABICI</t>
  </si>
  <si>
    <t>03:01:55.80</t>
  </si>
  <si>
    <t>ORSINI</t>
  </si>
  <si>
    <t>GOFFREDO</t>
  </si>
  <si>
    <t>F</t>
  </si>
  <si>
    <t>03:01:56.60</t>
  </si>
  <si>
    <t>CAMPIOLI</t>
  </si>
  <si>
    <t>SERGIO</t>
  </si>
  <si>
    <t>TEAM CICLI CAMPIOLI</t>
  </si>
  <si>
    <t>03:01:56.70</t>
  </si>
  <si>
    <t>FORGHIERI</t>
  </si>
  <si>
    <t>03:01:57.00</t>
  </si>
  <si>
    <t>MANINI</t>
  </si>
  <si>
    <t>03:01:57.30</t>
  </si>
  <si>
    <t>PETRUCCI</t>
  </si>
  <si>
    <t>SIMONE</t>
  </si>
  <si>
    <t>TEAM BERTOLDI CICLISSIMO</t>
  </si>
  <si>
    <t>03:01:57.50</t>
  </si>
  <si>
    <t>CARITATEVOLI</t>
  </si>
  <si>
    <t>ASD GS RIST. NUOVO PARCO DEI CILIEGI</t>
  </si>
  <si>
    <t>03:01:57.70</t>
  </si>
  <si>
    <t>DE CHIARA</t>
  </si>
  <si>
    <t>SALVATORE</t>
  </si>
  <si>
    <t>CICLI SOPRANI G.C.ASD</t>
  </si>
  <si>
    <t>03:01:58.00</t>
  </si>
  <si>
    <t>RUBINI</t>
  </si>
  <si>
    <t>03:01:58.20</t>
  </si>
  <si>
    <t>ALESSANDRO</t>
  </si>
  <si>
    <t>03:01:58.40</t>
  </si>
  <si>
    <t>ARTIOLI</t>
  </si>
  <si>
    <t>03:01:59.10</t>
  </si>
  <si>
    <t>FANTINI</t>
  </si>
  <si>
    <t>A.S.D. LA ORSI BIKE</t>
  </si>
  <si>
    <t>03:01:59.40</t>
  </si>
  <si>
    <t>CARLO</t>
  </si>
  <si>
    <t>03:01:59.90</t>
  </si>
  <si>
    <t>VOLPARI</t>
  </si>
  <si>
    <t>ASD CIC. CASTELLARANO</t>
  </si>
  <si>
    <t>03:02:00.00</t>
  </si>
  <si>
    <t>ALESSANDRINI</t>
  </si>
  <si>
    <t>03:02:00.30</t>
  </si>
  <si>
    <t>MORABITO</t>
  </si>
  <si>
    <t>GRUPPO SPORTIVO ESERCITO</t>
  </si>
  <si>
    <t>03:02:00.50</t>
  </si>
  <si>
    <t>POGGIOLI</t>
  </si>
  <si>
    <t>BEDESCHI</t>
  </si>
  <si>
    <t>GS SAN MARTINO SPORT</t>
  </si>
  <si>
    <t>03:02:00.90</t>
  </si>
  <si>
    <t>ROSI</t>
  </si>
  <si>
    <t>INDIVIDUALE</t>
  </si>
  <si>
    <t>BENEVENTI</t>
  </si>
  <si>
    <t>03:02:01.50</t>
  </si>
  <si>
    <t>MAZZONI</t>
  </si>
  <si>
    <t>03:02:02.30</t>
  </si>
  <si>
    <t>FIORANI</t>
  </si>
  <si>
    <t>03:02:04.50</t>
  </si>
  <si>
    <t>SALA</t>
  </si>
  <si>
    <t>IVAN</t>
  </si>
  <si>
    <t>03:02:05.50</t>
  </si>
  <si>
    <t>NATALI</t>
  </si>
  <si>
    <t>03:04:56.60</t>
  </si>
  <si>
    <t>TIZIANO</t>
  </si>
  <si>
    <t>03:04:57.80</t>
  </si>
  <si>
    <t>GRAZIA</t>
  </si>
  <si>
    <t>GIORGIO</t>
  </si>
  <si>
    <t>03:04:58.60</t>
  </si>
  <si>
    <t>PIGNATTI</t>
  </si>
  <si>
    <t>03:04:59.50</t>
  </si>
  <si>
    <t>SICIGNANO</t>
  </si>
  <si>
    <t>03:04:59.60</t>
  </si>
  <si>
    <t>PACCHIARINI</t>
  </si>
  <si>
    <t>FEDERICO</t>
  </si>
  <si>
    <t>TEAM BIKE 2000 A.S.D.</t>
  </si>
  <si>
    <t>03:04:59.90</t>
  </si>
  <si>
    <t>FRANZONI</t>
  </si>
  <si>
    <t>03:05:00.10</t>
  </si>
  <si>
    <t>CORRADI</t>
  </si>
  <si>
    <t>03:05:00.20</t>
  </si>
  <si>
    <t>QUARTA</t>
  </si>
  <si>
    <t>ALBINO</t>
  </si>
  <si>
    <t>03:05:00.40</t>
  </si>
  <si>
    <t>A.S.D. ANNO PRIMO</t>
  </si>
  <si>
    <t>03:05:01.30</t>
  </si>
  <si>
    <t>SERRI</t>
  </si>
  <si>
    <t>DAVIDE</t>
  </si>
  <si>
    <t>03:05:01.90</t>
  </si>
  <si>
    <t>BELLESIA</t>
  </si>
  <si>
    <t>03:05:02.00</t>
  </si>
  <si>
    <t>GHINI</t>
  </si>
  <si>
    <t>03:05:02.10</t>
  </si>
  <si>
    <t>TIGRI</t>
  </si>
  <si>
    <t>ALAN</t>
  </si>
  <si>
    <t>03:05:02.40</t>
  </si>
  <si>
    <t>SCHART MULLER</t>
  </si>
  <si>
    <t>ASTRID</t>
  </si>
  <si>
    <t>G</t>
  </si>
  <si>
    <t>ATLETIC CLUB MERANO</t>
  </si>
  <si>
    <t>03:05:03.00</t>
  </si>
  <si>
    <t>RICCARDO</t>
  </si>
  <si>
    <t>03:05:03.20</t>
  </si>
  <si>
    <t>PIRACCINI</t>
  </si>
  <si>
    <t>LUCIANO</t>
  </si>
  <si>
    <t>03:05:03.50</t>
  </si>
  <si>
    <t>FERRIANI</t>
  </si>
  <si>
    <t>03:05:04.30</t>
  </si>
  <si>
    <t>MORI</t>
  </si>
  <si>
    <t>GIANPAOLO</t>
  </si>
  <si>
    <t>GS AMATORI COLLECCHIO</t>
  </si>
  <si>
    <t>03:05:04.70</t>
  </si>
  <si>
    <t>MONTORO</t>
  </si>
  <si>
    <t>WIILLIAM</t>
  </si>
  <si>
    <t>03:05:04.80</t>
  </si>
  <si>
    <t>MANCURTI</t>
  </si>
  <si>
    <t>DAVIO</t>
  </si>
  <si>
    <t>POL. ROUTIER VIRTUS DOZZA</t>
  </si>
  <si>
    <t>SCURANI</t>
  </si>
  <si>
    <t>03:05:05.70</t>
  </si>
  <si>
    <t>D'ANIELLO</t>
  </si>
  <si>
    <t>GABRIELE</t>
  </si>
  <si>
    <t>BAGGIOVARA POL.VA</t>
  </si>
  <si>
    <t>03:05:06.30</t>
  </si>
  <si>
    <t>VICINI</t>
  </si>
  <si>
    <t>ROMANO</t>
  </si>
  <si>
    <t>03:05:06.70</t>
  </si>
  <si>
    <t>RAMPONI</t>
  </si>
  <si>
    <t>MANUEL</t>
  </si>
  <si>
    <t>03:05:07.00</t>
  </si>
  <si>
    <t>BERGAMINI</t>
  </si>
  <si>
    <t>03:05:07.40</t>
  </si>
  <si>
    <t>MACCAFERRI</t>
  </si>
  <si>
    <t>03:05:08.00</t>
  </si>
  <si>
    <t>CASALI</t>
  </si>
  <si>
    <t>03:05:09.70</t>
  </si>
  <si>
    <t>MILLO</t>
  </si>
  <si>
    <t>CLEMENTE</t>
  </si>
  <si>
    <t>03:07:44.00</t>
  </si>
  <si>
    <t>ROSATI</t>
  </si>
  <si>
    <t>PIERFRANCO</t>
  </si>
  <si>
    <t>MTB S..FRENATI</t>
  </si>
  <si>
    <t>03:07:54.90</t>
  </si>
  <si>
    <t>PRINA</t>
  </si>
  <si>
    <t>BOSCHETTI CICLI</t>
  </si>
  <si>
    <t>03:09:24.70</t>
  </si>
  <si>
    <t>PRATISSOLI</t>
  </si>
  <si>
    <t>03:09:25.00</t>
  </si>
  <si>
    <t>CAMPANI</t>
  </si>
  <si>
    <t>03:09:25.30</t>
  </si>
  <si>
    <t>BRUNI</t>
  </si>
  <si>
    <t>SERAFINO</t>
  </si>
  <si>
    <t>03:09:25.70</t>
  </si>
  <si>
    <t>LEGGIO</t>
  </si>
  <si>
    <t>ALESSIO</t>
  </si>
  <si>
    <t>ASD. MELOTTI CICLI</t>
  </si>
  <si>
    <t>03:09:26.10</t>
  </si>
  <si>
    <t>BEGGI</t>
  </si>
  <si>
    <t>CARLOTTI</t>
  </si>
  <si>
    <t>POL.PORTAMMARE</t>
  </si>
  <si>
    <t>03:09:26.60</t>
  </si>
  <si>
    <t>CARELLA</t>
  </si>
  <si>
    <t>03:09:27.10</t>
  </si>
  <si>
    <t>MILANI</t>
  </si>
  <si>
    <t>MTB FRIGNANO BIKE</t>
  </si>
  <si>
    <t>03:09:27.20</t>
  </si>
  <si>
    <t>FRANCIA</t>
  </si>
  <si>
    <t>03:09:27.40</t>
  </si>
  <si>
    <t>NICOLOSI</t>
  </si>
  <si>
    <t>03:09:27.80</t>
  </si>
  <si>
    <t>OLEARI</t>
  </si>
  <si>
    <t>OMAR</t>
  </si>
  <si>
    <t>03:09:28.10</t>
  </si>
  <si>
    <t>CANAZZA</t>
  </si>
  <si>
    <t>03:09:28.90</t>
  </si>
  <si>
    <t>CASELLI</t>
  </si>
  <si>
    <t>03:09:29.30</t>
  </si>
  <si>
    <t>BRIZZOLARI</t>
  </si>
  <si>
    <t>US ACLI PEDALE CASALESE</t>
  </si>
  <si>
    <t>ZANOTTI</t>
  </si>
  <si>
    <t>ASD TEAM SPORT BIKE</t>
  </si>
  <si>
    <t>03:09:31.00</t>
  </si>
  <si>
    <t>POZZI</t>
  </si>
  <si>
    <t>GIACOMO</t>
  </si>
  <si>
    <t>03:09:31.40</t>
  </si>
  <si>
    <t>SANTINI</t>
  </si>
  <si>
    <t>DANILO</t>
  </si>
  <si>
    <t>ASD VELO CLUB SANTINI</t>
  </si>
  <si>
    <t>03:09:31.70</t>
  </si>
  <si>
    <t>MARIUZZO</t>
  </si>
  <si>
    <t>03:09:31.90</t>
  </si>
  <si>
    <t>GUATTI ZULIANI</t>
  </si>
  <si>
    <t>CLAUDIA</t>
  </si>
  <si>
    <t>CICLISTICA MONTECAVOLO</t>
  </si>
  <si>
    <t>03:09:32.50</t>
  </si>
  <si>
    <t>CINQUE</t>
  </si>
  <si>
    <t>GUIDETTI</t>
  </si>
  <si>
    <t>ARDO</t>
  </si>
  <si>
    <t>03:09:33.20</t>
  </si>
  <si>
    <t>MARINO</t>
  </si>
  <si>
    <t>MARIANO</t>
  </si>
  <si>
    <t>03:09:33.80</t>
  </si>
  <si>
    <t>SIGHINOLFI</t>
  </si>
  <si>
    <t>03:09:33.90</t>
  </si>
  <si>
    <t>MALOSSI</t>
  </si>
  <si>
    <t>LAESSANDRO</t>
  </si>
  <si>
    <t>DERBEZ</t>
  </si>
  <si>
    <t>OLIVIER</t>
  </si>
  <si>
    <t>G.C FERRARI</t>
  </si>
  <si>
    <t>MAINI</t>
  </si>
  <si>
    <t>03:09:34.20</t>
  </si>
  <si>
    <t>MATTIOLI BERTACCHINI</t>
  </si>
  <si>
    <t>G.S. ALI DORATE</t>
  </si>
  <si>
    <t>03:09:34.40</t>
  </si>
  <si>
    <t>GUERRA</t>
  </si>
  <si>
    <t>TEAM G.M. GOVONI ASD</t>
  </si>
  <si>
    <t>SOLI</t>
  </si>
  <si>
    <t>03:09:34.90</t>
  </si>
  <si>
    <t>ROPA</t>
  </si>
  <si>
    <t>03:09:35.00</t>
  </si>
  <si>
    <t>COLOMBINI</t>
  </si>
  <si>
    <t>03:09:35.30</t>
  </si>
  <si>
    <t>PAIOLI</t>
  </si>
  <si>
    <t>PRO 3 TEAM</t>
  </si>
  <si>
    <t>03:09:35.60</t>
  </si>
  <si>
    <t>MARZOCCHI</t>
  </si>
  <si>
    <t>03:09:35.70</t>
  </si>
  <si>
    <t>BELLINI</t>
  </si>
  <si>
    <t>ZOBOLI</t>
  </si>
  <si>
    <t>TOP RACING BIKE TEAM LODI</t>
  </si>
  <si>
    <t>03:09:36.00</t>
  </si>
  <si>
    <t>IAFULLI</t>
  </si>
  <si>
    <t>NICOLA</t>
  </si>
  <si>
    <t>03:09:36.10</t>
  </si>
  <si>
    <t>PATTAROZZI</t>
  </si>
  <si>
    <t>03:09:36.30</t>
  </si>
  <si>
    <t>FERRI</t>
  </si>
  <si>
    <t>BICI X TUTTI</t>
  </si>
  <si>
    <t>RIGHINI</t>
  </si>
  <si>
    <t>03:09:36.70</t>
  </si>
  <si>
    <t>GRANDI</t>
  </si>
  <si>
    <t>03:09:37.20</t>
  </si>
  <si>
    <t>IACCHIERI</t>
  </si>
  <si>
    <t>TOVOLI</t>
  </si>
  <si>
    <t>ALFREDO</t>
  </si>
  <si>
    <t>03:09:37.40</t>
  </si>
  <si>
    <t>MONARI</t>
  </si>
  <si>
    <t>03:09:37.50</t>
  </si>
  <si>
    <t>MASELLI</t>
  </si>
  <si>
    <t>03:09:37.60</t>
  </si>
  <si>
    <t>BARBA</t>
  </si>
  <si>
    <t>MARIO</t>
  </si>
  <si>
    <t>03:09:37.80</t>
  </si>
  <si>
    <t>VALENTINI</t>
  </si>
  <si>
    <t>ELENA</t>
  </si>
  <si>
    <t>H</t>
  </si>
  <si>
    <t>03:09:38.00</t>
  </si>
  <si>
    <t>LUGLI</t>
  </si>
  <si>
    <t>DLF</t>
  </si>
  <si>
    <t>03:09:38.10</t>
  </si>
  <si>
    <t>VENTURELLI</t>
  </si>
  <si>
    <t>ALDO</t>
  </si>
  <si>
    <t>CIRC.ARCI SPILAMBERTESE</t>
  </si>
  <si>
    <t>03:09:39.20</t>
  </si>
  <si>
    <t>MUZZIOLI</t>
  </si>
  <si>
    <t>03:09:42.00</t>
  </si>
  <si>
    <t>PARMA</t>
  </si>
  <si>
    <t>PINI</t>
  </si>
  <si>
    <t>VITTORIO</t>
  </si>
  <si>
    <t>03:09:42.40</t>
  </si>
  <si>
    <t>FULGERI</t>
  </si>
  <si>
    <t>SAVERIO</t>
  </si>
  <si>
    <t>03:10:51.40</t>
  </si>
  <si>
    <t>PIUMI</t>
  </si>
  <si>
    <t>MARIA NERIS</t>
  </si>
  <si>
    <t>VIGNOLI</t>
  </si>
  <si>
    <t>03:10:51.70</t>
  </si>
  <si>
    <t>VALBUSA</t>
  </si>
  <si>
    <t>FARGIO</t>
  </si>
  <si>
    <t>A.S.D. S.C FORMIGOSA</t>
  </si>
  <si>
    <t>03:10:52.10</t>
  </si>
  <si>
    <t>FIORINI</t>
  </si>
  <si>
    <t>FRANCO</t>
  </si>
  <si>
    <t>03:10:52.30</t>
  </si>
  <si>
    <t>MALAGOLI</t>
  </si>
  <si>
    <t>03:10:54.40</t>
  </si>
  <si>
    <t>MALERBA</t>
  </si>
  <si>
    <t>03:10:57.80</t>
  </si>
  <si>
    <t>MAGGIORINI</t>
  </si>
  <si>
    <t>03:13:11.10</t>
  </si>
  <si>
    <t>VERONA</t>
  </si>
  <si>
    <t>03:13:11.70</t>
  </si>
  <si>
    <t>BELTRAMI</t>
  </si>
  <si>
    <t>A.S.D. CYCLING TEAM</t>
  </si>
  <si>
    <t>03:13:12.50</t>
  </si>
  <si>
    <t>BARBIERI</t>
  </si>
  <si>
    <t>03:13:13.20</t>
  </si>
  <si>
    <t>TERMANINI</t>
  </si>
  <si>
    <t>TINTI</t>
  </si>
  <si>
    <t>03:13:13.80</t>
  </si>
  <si>
    <t>GROSSI</t>
  </si>
  <si>
    <t>EMANUELE</t>
  </si>
  <si>
    <t>03:13:13.90</t>
  </si>
  <si>
    <t>ROVERSI</t>
  </si>
  <si>
    <t>03:13:14.80</t>
  </si>
  <si>
    <t>MIGNANI</t>
  </si>
  <si>
    <t>GIANPIERO</t>
  </si>
  <si>
    <t>BOCEDI</t>
  </si>
  <si>
    <t>03:13:15.10</t>
  </si>
  <si>
    <t>SPAGGIARI</t>
  </si>
  <si>
    <t>03:13:15.20</t>
  </si>
  <si>
    <t>BERTONI</t>
  </si>
  <si>
    <t>IL  PEDALE KLINDEX</t>
  </si>
  <si>
    <t>03:13:15.40</t>
  </si>
  <si>
    <t>LONGHI</t>
  </si>
  <si>
    <t>03:13:15.90</t>
  </si>
  <si>
    <t>MANFREDINI</t>
  </si>
  <si>
    <t>SPEZZANO CASTEVETRO</t>
  </si>
  <si>
    <t>03:13:16.30</t>
  </si>
  <si>
    <t>RAGAZZI</t>
  </si>
  <si>
    <t>03:13:17.20</t>
  </si>
  <si>
    <t>VELO CLUB VIGNOLA</t>
  </si>
  <si>
    <t>03:13:17.50</t>
  </si>
  <si>
    <t>CONTI</t>
  </si>
  <si>
    <t>SETFANO</t>
  </si>
  <si>
    <t>TEAM BORGHI RACING</t>
  </si>
  <si>
    <t>03:13:18.20</t>
  </si>
  <si>
    <t>OLIVIERI</t>
  </si>
  <si>
    <t>ENRICO</t>
  </si>
  <si>
    <t>POL. SAN DONNINO</t>
  </si>
  <si>
    <t>03:13:18.80</t>
  </si>
  <si>
    <t>CORTELLONI</t>
  </si>
  <si>
    <t>TEAM SALVIOLI OCEAN 2ROAD</t>
  </si>
  <si>
    <t>03:13:18.90</t>
  </si>
  <si>
    <t>REDEGHIERI</t>
  </si>
  <si>
    <t>LIVIO</t>
  </si>
  <si>
    <t>03:13:19.20</t>
  </si>
  <si>
    <t>MACCHINETTI</t>
  </si>
  <si>
    <t>ASD TEAM BOOMERANG</t>
  </si>
  <si>
    <t>03:13:19.40</t>
  </si>
  <si>
    <t>SCHIAPPA</t>
  </si>
  <si>
    <t>03:13:19.60</t>
  </si>
  <si>
    <t>ANSALONI</t>
  </si>
  <si>
    <t>RAUL</t>
  </si>
  <si>
    <t>ASD TEAM GARMIN SALIERI</t>
  </si>
  <si>
    <t>03:13:20.20</t>
  </si>
  <si>
    <t>MORSIANI</t>
  </si>
  <si>
    <t>GRAZIANO</t>
  </si>
  <si>
    <t>03:13:20.30</t>
  </si>
  <si>
    <t>MARCHI</t>
  </si>
  <si>
    <t>CIRCOLO SIRENELLA</t>
  </si>
  <si>
    <t>03:13:21.20</t>
  </si>
  <si>
    <t>CASTAGNETTI</t>
  </si>
  <si>
    <t>03:13:22.90</t>
  </si>
  <si>
    <t>PALMIERI</t>
  </si>
  <si>
    <t>03:13:29.70</t>
  </si>
  <si>
    <t>GIOVANNI</t>
  </si>
  <si>
    <t>03:13:33.40</t>
  </si>
  <si>
    <t>RUGGERI</t>
  </si>
  <si>
    <t>03:13:49.30</t>
  </si>
  <si>
    <t>LUPPI</t>
  </si>
  <si>
    <t>03:16:47.00</t>
  </si>
  <si>
    <t>BATTAGLIA</t>
  </si>
  <si>
    <t>03:16:51.00</t>
  </si>
  <si>
    <t>ARMAROLI</t>
  </si>
  <si>
    <t>03:16:51.30</t>
  </si>
  <si>
    <t>MONTI</t>
  </si>
  <si>
    <t>ROSSANO</t>
  </si>
  <si>
    <t>03:16:51.80</t>
  </si>
  <si>
    <t>PACCHIONI</t>
  </si>
  <si>
    <t>03:16:52.30</t>
  </si>
  <si>
    <t>ANEDDA</t>
  </si>
  <si>
    <t>03:16:52.40</t>
  </si>
  <si>
    <t>PENAZZI</t>
  </si>
  <si>
    <t>03:16:52.80</t>
  </si>
  <si>
    <t>LAZZARINI</t>
  </si>
  <si>
    <t>VALTER</t>
  </si>
  <si>
    <t>03:16:53.10</t>
  </si>
  <si>
    <t>03:16:54.30</t>
  </si>
  <si>
    <t>GIORGIONE</t>
  </si>
  <si>
    <t>SOZZIGALLI RITR SPORT</t>
  </si>
  <si>
    <t>03:16:55.00</t>
  </si>
  <si>
    <t>VIZNIOWSKI</t>
  </si>
  <si>
    <t>SCOTT</t>
  </si>
  <si>
    <t>GC FERRARI</t>
  </si>
  <si>
    <t>03:16:55.20</t>
  </si>
  <si>
    <t>03:16:56.00</t>
  </si>
  <si>
    <t>PULGA</t>
  </si>
  <si>
    <t>03:16:56.30</t>
  </si>
  <si>
    <t>CATELLANI</t>
  </si>
  <si>
    <t>GIAN LUCA</t>
  </si>
  <si>
    <t>03:16:56.50</t>
  </si>
  <si>
    <t>BETTI</t>
  </si>
  <si>
    <t>03:16:57.10</t>
  </si>
  <si>
    <t>MACCHIONI</t>
  </si>
  <si>
    <t>TURBOLENTI M.T.B.</t>
  </si>
  <si>
    <t>03:16:57.40</t>
  </si>
  <si>
    <t>AMMIRATA</t>
  </si>
  <si>
    <t>03:16:58.20</t>
  </si>
  <si>
    <t>DE MARIA</t>
  </si>
  <si>
    <t>VALERIO</t>
  </si>
  <si>
    <t>03:16:58.70</t>
  </si>
  <si>
    <t>TEGGI</t>
  </si>
  <si>
    <t>03:16:59.00</t>
  </si>
  <si>
    <t>OLIANI</t>
  </si>
  <si>
    <t>03:16:59.40</t>
  </si>
  <si>
    <t>BASSI</t>
  </si>
  <si>
    <t>03:16:59.50</t>
  </si>
  <si>
    <t>DI FLUMERI</t>
  </si>
  <si>
    <t>03:17:00.50</t>
  </si>
  <si>
    <t>PATTARINI</t>
  </si>
  <si>
    <t>GUGLIELMO</t>
  </si>
  <si>
    <t>GS CICLI TIZZONI-GOLNAGO</t>
  </si>
  <si>
    <t>03:17:00.80</t>
  </si>
  <si>
    <t>BONATI</t>
  </si>
  <si>
    <t>03:17:01.10</t>
  </si>
  <si>
    <t>ASCIUTTI</t>
  </si>
  <si>
    <t>03:17:01.30</t>
  </si>
  <si>
    <t>TRINELLI</t>
  </si>
  <si>
    <t>UMBERTO</t>
  </si>
  <si>
    <t>03:17:04.80</t>
  </si>
  <si>
    <t>BORTOLAZZI</t>
  </si>
  <si>
    <t>03:17:07.20</t>
  </si>
  <si>
    <t>RUOTOLO</t>
  </si>
  <si>
    <t>BENIAMINO</t>
  </si>
  <si>
    <t>03:19:35.10</t>
  </si>
  <si>
    <t>NANNI</t>
  </si>
  <si>
    <t>03:19:35.50</t>
  </si>
  <si>
    <t>GIUTTARI</t>
  </si>
  <si>
    <t>LA TORRE PIUMAZZO</t>
  </si>
  <si>
    <t>COLOMBI</t>
  </si>
  <si>
    <t>MANOLO</t>
  </si>
  <si>
    <t>03:19:36.80</t>
  </si>
  <si>
    <t>03:19:37.80</t>
  </si>
  <si>
    <t>DALL'OLIO</t>
  </si>
  <si>
    <t>GIAN PAOLO</t>
  </si>
  <si>
    <t>03:19:38.00</t>
  </si>
  <si>
    <t>LAMA</t>
  </si>
  <si>
    <t>MATTIA</t>
  </si>
  <si>
    <t>ALVISI U.EMME</t>
  </si>
  <si>
    <t>03:19:39.10</t>
  </si>
  <si>
    <t>BRAGLIA</t>
  </si>
  <si>
    <t>03:19:39.40</t>
  </si>
  <si>
    <t>RIGHI</t>
  </si>
  <si>
    <t>03:19:39.60</t>
  </si>
  <si>
    <t>AUREGLI</t>
  </si>
  <si>
    <t>EZIO</t>
  </si>
  <si>
    <t>G.S. LA TORRE PIUMAZZO</t>
  </si>
  <si>
    <t>03:19:39.80</t>
  </si>
  <si>
    <t>MALDINA</t>
  </si>
  <si>
    <t>03:19:39.90</t>
  </si>
  <si>
    <t>GRECO</t>
  </si>
  <si>
    <t>03:19:40.10</t>
  </si>
  <si>
    <t>NONNI</t>
  </si>
  <si>
    <t>03:19:40.90</t>
  </si>
  <si>
    <t>PANINI</t>
  </si>
  <si>
    <t>G.S. M.VEZZELLI</t>
  </si>
  <si>
    <t>03:19:41.40</t>
  </si>
  <si>
    <t>CALABRESE</t>
  </si>
  <si>
    <t>ALFONSO</t>
  </si>
  <si>
    <t>03:19:42.60</t>
  </si>
  <si>
    <t>03:19:43.00</t>
  </si>
  <si>
    <t>CAVATORTI</t>
  </si>
  <si>
    <t>03:19:43.70</t>
  </si>
  <si>
    <t>CAMPANA</t>
  </si>
  <si>
    <t>BICI PER TUTTI</t>
  </si>
  <si>
    <t>03:19:50.10</t>
  </si>
  <si>
    <t>MAZZOLI</t>
  </si>
  <si>
    <t>03:20:56.60</t>
  </si>
  <si>
    <t>DONGI</t>
  </si>
  <si>
    <t>03:23:00.90</t>
  </si>
  <si>
    <t>GIANOTTI</t>
  </si>
  <si>
    <t>03:23:01.30</t>
  </si>
  <si>
    <t>CAPPELLI</t>
  </si>
  <si>
    <t>MIRCO</t>
  </si>
  <si>
    <t>03:23:02.30</t>
  </si>
  <si>
    <t>FRIGNANI</t>
  </si>
  <si>
    <t>03:23:03.10</t>
  </si>
  <si>
    <t>ASD G.S.C.BIANCONCINI</t>
  </si>
  <si>
    <t>SANTI</t>
  </si>
  <si>
    <t>03:23:03.90</t>
  </si>
  <si>
    <t>GIANCARLO</t>
  </si>
  <si>
    <t>03:23:04.00</t>
  </si>
  <si>
    <t>PO</t>
  </si>
  <si>
    <t>MARCELLO</t>
  </si>
  <si>
    <t>LUCKY BIKE SOC.SPORT</t>
  </si>
  <si>
    <t>03:23:06.50</t>
  </si>
  <si>
    <t>FORTUZZI</t>
  </si>
  <si>
    <t>03:23:17.40</t>
  </si>
  <si>
    <t>FRANCHETTI</t>
  </si>
  <si>
    <t>ANTONIO</t>
  </si>
  <si>
    <t>03:23:31.80</t>
  </si>
  <si>
    <t>BONIFAZI</t>
  </si>
  <si>
    <t>CRISTIANO</t>
  </si>
  <si>
    <t>03:25:38.30</t>
  </si>
  <si>
    <t>FRANZINI</t>
  </si>
  <si>
    <t>MONTECAVOLO</t>
  </si>
  <si>
    <t>03:25:40.00</t>
  </si>
  <si>
    <t>LOLLI</t>
  </si>
  <si>
    <t>TOMMASO</t>
  </si>
  <si>
    <t>03:25:40.20</t>
  </si>
  <si>
    <t>BONVICINI</t>
  </si>
  <si>
    <t>03:25:41.20</t>
  </si>
  <si>
    <t>CAMELLINI</t>
  </si>
  <si>
    <t>IDITABIKE RANCING TEAM</t>
  </si>
  <si>
    <t>03:25:41.70</t>
  </si>
  <si>
    <t>STENTO</t>
  </si>
  <si>
    <t>03:25:43.10</t>
  </si>
  <si>
    <t>GAGGINI</t>
  </si>
  <si>
    <t>03:25:43.20</t>
  </si>
  <si>
    <t>MARTELLI</t>
  </si>
  <si>
    <t>MTB CLUB CECINA</t>
  </si>
  <si>
    <t>03:25:43.80</t>
  </si>
  <si>
    <t>GRINZI</t>
  </si>
  <si>
    <t>03:25:43.90</t>
  </si>
  <si>
    <t>DE CAGNA</t>
  </si>
  <si>
    <t>03:25:44.80</t>
  </si>
  <si>
    <t>RIZZATI</t>
  </si>
  <si>
    <t>TORINESE</t>
  </si>
  <si>
    <t>03:25:45.20</t>
  </si>
  <si>
    <t>ARLOTTI</t>
  </si>
  <si>
    <t>RAFFAELLA</t>
  </si>
  <si>
    <t>03:25:45.80</t>
  </si>
  <si>
    <t>BETTELLI</t>
  </si>
  <si>
    <t>03:25:46.40</t>
  </si>
  <si>
    <t>G.S BOCA BARCO</t>
  </si>
  <si>
    <t>03:25:46.60</t>
  </si>
  <si>
    <t>MANFREDI</t>
  </si>
  <si>
    <t>03:25:47.00</t>
  </si>
  <si>
    <t>GARUTI</t>
  </si>
  <si>
    <t>03:25:47.10</t>
  </si>
  <si>
    <t>AMRCO</t>
  </si>
  <si>
    <t>03:25:51.50</t>
  </si>
  <si>
    <t>CIRONI</t>
  </si>
  <si>
    <t>03:25:51.80</t>
  </si>
  <si>
    <t>SERMENGHI</t>
  </si>
  <si>
    <t>03:27:28.60</t>
  </si>
  <si>
    <t>SERRA</t>
  </si>
  <si>
    <t>03:27:30.10</t>
  </si>
  <si>
    <t>BALDELLI</t>
  </si>
  <si>
    <t>DUILIO</t>
  </si>
  <si>
    <t>GSD ALPIN ANASTASI</t>
  </si>
  <si>
    <t>03:27:31.00</t>
  </si>
  <si>
    <t>SAETTI</t>
  </si>
  <si>
    <t>03:27:59.90</t>
  </si>
  <si>
    <t>RAMARI</t>
  </si>
  <si>
    <t>ANNOPRIMO</t>
  </si>
  <si>
    <t>03:28:33.30</t>
  </si>
  <si>
    <t>GRASSI</t>
  </si>
  <si>
    <t>NICOLETTA</t>
  </si>
  <si>
    <t>POL S.GIORGIO UGO BIKE</t>
  </si>
  <si>
    <t>03:30:02.90</t>
  </si>
  <si>
    <t>PRANDINI</t>
  </si>
  <si>
    <t>03:30:03.00</t>
  </si>
  <si>
    <t>TAGLIUZZI</t>
  </si>
  <si>
    <t>RAFFAELE</t>
  </si>
  <si>
    <t>03:31:05.80</t>
  </si>
  <si>
    <t>ZAMBELLI</t>
  </si>
  <si>
    <t>03:31:07.40</t>
  </si>
  <si>
    <t>BOCCALETTI</t>
  </si>
  <si>
    <t>ZARA BIKERS TEAM ASD</t>
  </si>
  <si>
    <t>03:31:08.10</t>
  </si>
  <si>
    <t>CERVO</t>
  </si>
  <si>
    <t>FELICE</t>
  </si>
  <si>
    <t>03:31:09.80</t>
  </si>
  <si>
    <t>SCHIAVI</t>
  </si>
  <si>
    <t>03:31:11.50</t>
  </si>
  <si>
    <t>GHIARONI</t>
  </si>
  <si>
    <t>03:31:13.80</t>
  </si>
  <si>
    <t>MARZOLI</t>
  </si>
  <si>
    <t>PIERLUIGI</t>
  </si>
  <si>
    <t>G.M. TERMOSANITARI</t>
  </si>
  <si>
    <t>03:31:18.30</t>
  </si>
  <si>
    <t>GUIDI</t>
  </si>
  <si>
    <t>03:35:25.70</t>
  </si>
  <si>
    <t>SANTORO</t>
  </si>
  <si>
    <t>PARIDE</t>
  </si>
  <si>
    <t>03:35:26.00</t>
  </si>
  <si>
    <t>ORLANDI</t>
  </si>
  <si>
    <t>03:35:29.40</t>
  </si>
  <si>
    <t>GUIDICELLI</t>
  </si>
  <si>
    <t>AMOS</t>
  </si>
  <si>
    <t>03:35:30.20</t>
  </si>
  <si>
    <t>STEVANIN</t>
  </si>
  <si>
    <t>03:35:30.30</t>
  </si>
  <si>
    <t>TENANI</t>
  </si>
  <si>
    <t>ASD POL. ANZOLESE</t>
  </si>
  <si>
    <t>03:35:31.00</t>
  </si>
  <si>
    <t>DAVID</t>
  </si>
  <si>
    <t>TEAM MARCO PANTANI FERRARI</t>
  </si>
  <si>
    <t>03:35:31.30</t>
  </si>
  <si>
    <t>MESCHIARI</t>
  </si>
  <si>
    <t>03:35:33.60</t>
  </si>
  <si>
    <t>GERARDI</t>
  </si>
  <si>
    <t>03:35:33.70</t>
  </si>
  <si>
    <t>CARRARA</t>
  </si>
  <si>
    <t>03:35:34.00</t>
  </si>
  <si>
    <t>CHITI</t>
  </si>
  <si>
    <t>03:38:29.70</t>
  </si>
  <si>
    <t>LELLI</t>
  </si>
  <si>
    <t>LEONARDO</t>
  </si>
  <si>
    <t>03:38:31.10</t>
  </si>
  <si>
    <t>CARLINI</t>
  </si>
  <si>
    <t>03:38:44.30</t>
  </si>
  <si>
    <t>IOTTI</t>
  </si>
  <si>
    <t>SILVIA</t>
  </si>
  <si>
    <t>CICLISTICA CORREGGIO</t>
  </si>
  <si>
    <t>03:40:16.00</t>
  </si>
  <si>
    <t>PASQUALE</t>
  </si>
  <si>
    <t>S.CICLI SINUESSA MONDRAGONE</t>
  </si>
  <si>
    <t>03:40:16.90</t>
  </si>
  <si>
    <t>CAVALIERI</t>
  </si>
  <si>
    <t>VALENTINA</t>
  </si>
  <si>
    <t>ASD STRABICI</t>
  </si>
  <si>
    <t>03:40:17.80</t>
  </si>
  <si>
    <t>MUSETTI</t>
  </si>
  <si>
    <t>03:40:19.20</t>
  </si>
  <si>
    <t>DOTTI</t>
  </si>
  <si>
    <t>03:40:20.00</t>
  </si>
  <si>
    <t>SALAROLI</t>
  </si>
  <si>
    <t>03:40:20.90</t>
  </si>
  <si>
    <t>BALESTRA</t>
  </si>
  <si>
    <t>03:40:21.80</t>
  </si>
  <si>
    <t>TUR</t>
  </si>
  <si>
    <t>03:40:26.80</t>
  </si>
  <si>
    <t>VACCARO</t>
  </si>
  <si>
    <t>03:40:29.80</t>
  </si>
  <si>
    <t>CUCCU</t>
  </si>
  <si>
    <t>MAURELLA</t>
  </si>
  <si>
    <t>03:40:37.20</t>
  </si>
  <si>
    <t>BALDAZZINI</t>
  </si>
  <si>
    <t>03:40:37.80</t>
  </si>
  <si>
    <t>ZANASI</t>
  </si>
  <si>
    <t>03:41:08.90</t>
  </si>
  <si>
    <t>MOSCARDINI</t>
  </si>
  <si>
    <t>ROSANNA</t>
  </si>
  <si>
    <t>03:43:39.90</t>
  </si>
  <si>
    <t>COSENTINO</t>
  </si>
  <si>
    <t>DOMENICO</t>
  </si>
  <si>
    <t>03:43:42.10</t>
  </si>
  <si>
    <t>PIERAZZI</t>
  </si>
  <si>
    <t>ASD GS BUFFARDELLO BIKE</t>
  </si>
  <si>
    <t>03:43:42.40</t>
  </si>
  <si>
    <t>SCRIVANO</t>
  </si>
  <si>
    <t xml:space="preserve"> LORENZO</t>
  </si>
  <si>
    <t>03:46:05.50</t>
  </si>
  <si>
    <t>AVANZI</t>
  </si>
  <si>
    <t>03:47:00.40</t>
  </si>
  <si>
    <t>MESCHIERI</t>
  </si>
  <si>
    <t>03:47:00.70</t>
  </si>
  <si>
    <t>RAIMONDI</t>
  </si>
  <si>
    <t>03:47:02.20</t>
  </si>
  <si>
    <t>BERNARDI</t>
  </si>
  <si>
    <t>03:47:04.10</t>
  </si>
  <si>
    <t>DEGLI ANGELI</t>
  </si>
  <si>
    <t>03:47:04.40</t>
  </si>
  <si>
    <t>FOLI</t>
  </si>
  <si>
    <t>03:47:06.70</t>
  </si>
  <si>
    <t>BERNARDINI</t>
  </si>
  <si>
    <t>03:47:07.10</t>
  </si>
  <si>
    <t>SIGNORINI</t>
  </si>
  <si>
    <t>03:48:53.80</t>
  </si>
  <si>
    <t>LULLI</t>
  </si>
  <si>
    <t>03:49:01.80</t>
  </si>
  <si>
    <t>ZANI</t>
  </si>
  <si>
    <t>03:52:54.10</t>
  </si>
  <si>
    <t>03:52:55.50</t>
  </si>
  <si>
    <t>BEDOCCHI</t>
  </si>
  <si>
    <t>WILLIAM</t>
  </si>
  <si>
    <t>ASD ISO SISTEM TECNOLOGIE</t>
  </si>
  <si>
    <t>03:52:56.10</t>
  </si>
  <si>
    <t>BALUGANI</t>
  </si>
  <si>
    <t>FLEANA</t>
  </si>
  <si>
    <t>03:52:58.60</t>
  </si>
  <si>
    <t>ANNOVI</t>
  </si>
  <si>
    <t>ERMES</t>
  </si>
  <si>
    <t>03:53:01.20</t>
  </si>
  <si>
    <t>MARASTONI</t>
  </si>
  <si>
    <t>RENZO</t>
  </si>
  <si>
    <t>03:53:03.10</t>
  </si>
  <si>
    <t>LEONARDI</t>
  </si>
  <si>
    <t>MANUELA</t>
  </si>
  <si>
    <t>03:53:04.60</t>
  </si>
  <si>
    <t>GIANAROLI</t>
  </si>
  <si>
    <t>LAURA</t>
  </si>
  <si>
    <t>03:53:27.30</t>
  </si>
  <si>
    <t>LANZOTTI</t>
  </si>
  <si>
    <t>GIANFRANCO</t>
  </si>
  <si>
    <t>03:53:27.40</t>
  </si>
  <si>
    <t>ABATE</t>
  </si>
  <si>
    <t>03:58:28.90</t>
  </si>
  <si>
    <t>ROBERI</t>
  </si>
  <si>
    <t>DIEGO</t>
  </si>
  <si>
    <t>03:58:33.00</t>
  </si>
  <si>
    <t>SILVESTRI</t>
  </si>
  <si>
    <t>03:58:33.80</t>
  </si>
  <si>
    <t>POLETTI</t>
  </si>
  <si>
    <t>04:00:31.70</t>
  </si>
  <si>
    <t>DE CARLI</t>
  </si>
  <si>
    <t>04:00:35.50</t>
  </si>
  <si>
    <t>MARANI</t>
  </si>
  <si>
    <t>POL. SACCA  A.S.D.</t>
  </si>
  <si>
    <t>04:00:35.90</t>
  </si>
  <si>
    <t>ADANI</t>
  </si>
  <si>
    <t>GUIDO</t>
  </si>
  <si>
    <t>04:00:36.00</t>
  </si>
  <si>
    <t>ANESA</t>
  </si>
  <si>
    <t>04:00:53.60</t>
  </si>
  <si>
    <t>BORELLINI</t>
  </si>
  <si>
    <t>ERMANNO</t>
  </si>
  <si>
    <t>SAN FAUSTINO POL.VA</t>
  </si>
  <si>
    <t>04:01:47.60</t>
  </si>
  <si>
    <t>PANCIROLI</t>
  </si>
  <si>
    <t>04:04:23.10</t>
  </si>
  <si>
    <t>DENIS</t>
  </si>
  <si>
    <t>04:07:02.20</t>
  </si>
  <si>
    <t>GHIRARDINI</t>
  </si>
  <si>
    <t>04:08:17.80</t>
  </si>
  <si>
    <t>VASTANO</t>
  </si>
  <si>
    <t>LUIGI</t>
  </si>
  <si>
    <t>04:09:11.40</t>
  </si>
  <si>
    <t>COPELLINI</t>
  </si>
  <si>
    <t>04:12:10.00</t>
  </si>
  <si>
    <t>VIALMIN</t>
  </si>
  <si>
    <t>ANNAIDA</t>
  </si>
  <si>
    <t>04:12:10.10</t>
  </si>
  <si>
    <t>CALANCHI</t>
  </si>
  <si>
    <t>04:13:10.10</t>
  </si>
  <si>
    <t>SACCHETTI</t>
  </si>
  <si>
    <t>ENZO</t>
  </si>
  <si>
    <t>04:13:24.70</t>
  </si>
  <si>
    <t>VARINI</t>
  </si>
  <si>
    <t>MIRKO</t>
  </si>
  <si>
    <t>04:13:32.30</t>
  </si>
  <si>
    <t>TRENTI</t>
  </si>
  <si>
    <t>04:13:33.00</t>
  </si>
  <si>
    <t>BAULEO</t>
  </si>
  <si>
    <t>04:13:33.90</t>
  </si>
  <si>
    <t>BOLELLI</t>
  </si>
  <si>
    <t>04:15:32.90</t>
  </si>
  <si>
    <t>MINELLI</t>
  </si>
  <si>
    <t>04:16:54.10</t>
  </si>
  <si>
    <t>GALLERANI</t>
  </si>
  <si>
    <t>INDIVIDUALI</t>
  </si>
  <si>
    <t>04:16:59.50</t>
  </si>
  <si>
    <t>MTB TEAM FERRARA</t>
  </si>
  <si>
    <t>04:16:59.70</t>
  </si>
  <si>
    <t>ALBORI</t>
  </si>
  <si>
    <t>04:23:09.40</t>
  </si>
  <si>
    <t>MONTAGNER</t>
  </si>
  <si>
    <t>04:23:13.20</t>
  </si>
  <si>
    <t>BELLUCCI</t>
  </si>
  <si>
    <t>MONICA</t>
  </si>
  <si>
    <t>04:23:14.00</t>
  </si>
  <si>
    <t>ROLI</t>
  </si>
  <si>
    <t>04:23:17.40</t>
  </si>
  <si>
    <t>SARZI  BRAGA</t>
  </si>
  <si>
    <t>ANGELO</t>
  </si>
  <si>
    <t>ASD TEAM CHIODINI</t>
  </si>
  <si>
    <t>04:24:51.20</t>
  </si>
  <si>
    <t>BRANDUARDI</t>
  </si>
  <si>
    <t>ANGELO SAVIO</t>
  </si>
  <si>
    <t>04:24:51.40</t>
  </si>
  <si>
    <t>04:27:04.10</t>
  </si>
  <si>
    <t>BONGIORNI</t>
  </si>
  <si>
    <t>A.S.D BUSSOLINO SPORT</t>
  </si>
  <si>
    <t>04:32:32.10</t>
  </si>
  <si>
    <t>MEZZETTI</t>
  </si>
  <si>
    <t>04:33:05.30</t>
  </si>
  <si>
    <t>AMICI</t>
  </si>
  <si>
    <t>04:33:05.40</t>
  </si>
  <si>
    <t>MONACO</t>
  </si>
  <si>
    <t>UBALDO</t>
  </si>
  <si>
    <t>OLIMPIA VIGNOLA</t>
  </si>
  <si>
    <t>04:35:42.80</t>
  </si>
  <si>
    <t>DESIDERI</t>
  </si>
  <si>
    <t>04:36:03.40</t>
  </si>
  <si>
    <t>MELLINI</t>
  </si>
  <si>
    <t>DINO</t>
  </si>
  <si>
    <t>04:36:03.60</t>
  </si>
  <si>
    <t>TRAUZZI</t>
  </si>
  <si>
    <t>CHELLINI</t>
  </si>
  <si>
    <t>MARTORELLI</t>
  </si>
  <si>
    <t>ERMINIO</t>
  </si>
  <si>
    <t>04:36:03.80</t>
  </si>
  <si>
    <t>TAVANI</t>
  </si>
  <si>
    <t>SANTE</t>
  </si>
  <si>
    <t>04:36:04.40</t>
  </si>
  <si>
    <t>DE STEFANIS</t>
  </si>
  <si>
    <t>04:36:04.60</t>
  </si>
  <si>
    <t>BONCRISTIANI</t>
  </si>
  <si>
    <t>04:36:10.40</t>
  </si>
  <si>
    <t>BIKE PLANET TEAM</t>
  </si>
  <si>
    <t>04:40:11.90</t>
  </si>
  <si>
    <t>ROSAMILIA</t>
  </si>
  <si>
    <t>ANNA PIA</t>
  </si>
  <si>
    <t>05:00:56.90</t>
  </si>
  <si>
    <t>MUCCI</t>
  </si>
  <si>
    <t>GINO</t>
  </si>
  <si>
    <t>05:46:10.30</t>
  </si>
  <si>
    <t>SERGI</t>
  </si>
  <si>
    <t>FRANESCO</t>
  </si>
  <si>
    <t>Pos</t>
  </si>
  <si>
    <t>Cat</t>
  </si>
  <si>
    <t>Pos 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</si>
</sst>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1" fillId="34" borderId="1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3" width="20.7109375" style="1" customWidth="1"/>
    <col min="4" max="4" width="5.28125" style="1" customWidth="1"/>
    <col min="5" max="5" width="8.00390625" style="1" customWidth="1"/>
    <col min="6" max="6" width="37.7109375" style="1" customWidth="1"/>
    <col min="7" max="7" width="11.57421875" style="1" customWidth="1"/>
    <col min="8" max="8" width="7.57421875" style="1" customWidth="1"/>
    <col min="9" max="16384" width="9.140625" style="1" customWidth="1"/>
  </cols>
  <sheetData>
    <row r="1" spans="1:8" ht="15.75" thickBot="1">
      <c r="A1" s="14" t="s">
        <v>987</v>
      </c>
      <c r="B1" s="14" t="s">
        <v>0</v>
      </c>
      <c r="C1" s="14" t="s">
        <v>1</v>
      </c>
      <c r="D1" s="14" t="s">
        <v>988</v>
      </c>
      <c r="E1" s="14" t="s">
        <v>989</v>
      </c>
      <c r="F1" s="14" t="s">
        <v>2</v>
      </c>
      <c r="G1" s="14" t="s">
        <v>3</v>
      </c>
      <c r="H1" s="14" t="s">
        <v>4</v>
      </c>
    </row>
    <row r="2" spans="1:8" ht="15">
      <c r="A2" s="2">
        <v>1</v>
      </c>
      <c r="B2" s="3" t="s">
        <v>5</v>
      </c>
      <c r="C2" s="3" t="s">
        <v>6</v>
      </c>
      <c r="D2" s="3" t="s">
        <v>7</v>
      </c>
      <c r="E2" s="3" t="str">
        <f>"1/79"</f>
        <v>1/79</v>
      </c>
      <c r="F2" s="3" t="s">
        <v>8</v>
      </c>
      <c r="G2" s="3" t="s">
        <v>9</v>
      </c>
      <c r="H2" s="4">
        <v>38.01</v>
      </c>
    </row>
    <row r="3" spans="1:8" ht="15">
      <c r="A3" s="5">
        <v>2</v>
      </c>
      <c r="B3" s="6" t="s">
        <v>10</v>
      </c>
      <c r="C3" s="6" t="s">
        <v>11</v>
      </c>
      <c r="D3" s="6" t="s">
        <v>12</v>
      </c>
      <c r="E3" s="6" t="str">
        <f>"1/69"</f>
        <v>1/69</v>
      </c>
      <c r="F3" s="6" t="s">
        <v>13</v>
      </c>
      <c r="G3" s="6" t="s">
        <v>14</v>
      </c>
      <c r="H3" s="7">
        <v>38.01</v>
      </c>
    </row>
    <row r="4" spans="1:8" ht="15">
      <c r="A4" s="5">
        <v>3</v>
      </c>
      <c r="B4" s="6" t="s">
        <v>15</v>
      </c>
      <c r="C4" s="6" t="s">
        <v>16</v>
      </c>
      <c r="D4" s="6" t="s">
        <v>12</v>
      </c>
      <c r="E4" s="6" t="str">
        <f>"2/69"</f>
        <v>2/69</v>
      </c>
      <c r="F4" s="6" t="s">
        <v>17</v>
      </c>
      <c r="G4" s="6" t="s">
        <v>18</v>
      </c>
      <c r="H4" s="7">
        <v>36.72</v>
      </c>
    </row>
    <row r="5" spans="1:8" ht="15">
      <c r="A5" s="5">
        <v>4</v>
      </c>
      <c r="B5" s="6" t="s">
        <v>19</v>
      </c>
      <c r="C5" s="6" t="s">
        <v>20</v>
      </c>
      <c r="D5" s="6" t="s">
        <v>12</v>
      </c>
      <c r="E5" s="6" t="str">
        <f>"3/69"</f>
        <v>3/69</v>
      </c>
      <c r="F5" s="6" t="s">
        <v>21</v>
      </c>
      <c r="G5" s="6" t="s">
        <v>22</v>
      </c>
      <c r="H5" s="7">
        <v>36.65</v>
      </c>
    </row>
    <row r="6" spans="1:8" ht="15">
      <c r="A6" s="5">
        <v>5</v>
      </c>
      <c r="B6" s="6" t="s">
        <v>23</v>
      </c>
      <c r="C6" s="6" t="s">
        <v>24</v>
      </c>
      <c r="D6" s="6" t="s">
        <v>12</v>
      </c>
      <c r="E6" s="6" t="str">
        <f>"4/69"</f>
        <v>4/69</v>
      </c>
      <c r="F6" s="6" t="s">
        <v>17</v>
      </c>
      <c r="G6" s="6" t="s">
        <v>25</v>
      </c>
      <c r="H6" s="7">
        <v>36.22</v>
      </c>
    </row>
    <row r="7" spans="1:8" ht="15">
      <c r="A7" s="5">
        <v>6</v>
      </c>
      <c r="B7" s="6" t="s">
        <v>26</v>
      </c>
      <c r="C7" s="6" t="s">
        <v>27</v>
      </c>
      <c r="D7" s="6" t="s">
        <v>28</v>
      </c>
      <c r="E7" s="6" t="str">
        <f>"1/95"</f>
        <v>1/95</v>
      </c>
      <c r="F7" s="6" t="s">
        <v>29</v>
      </c>
      <c r="G7" s="6" t="s">
        <v>30</v>
      </c>
      <c r="H7" s="7">
        <v>36.22</v>
      </c>
    </row>
    <row r="8" spans="1:8" ht="15">
      <c r="A8" s="5">
        <v>7</v>
      </c>
      <c r="B8" s="6" t="s">
        <v>31</v>
      </c>
      <c r="C8" s="6" t="s">
        <v>32</v>
      </c>
      <c r="D8" s="6" t="s">
        <v>28</v>
      </c>
      <c r="E8" s="6" t="str">
        <f>"2/95"</f>
        <v>2/95</v>
      </c>
      <c r="F8" s="6" t="s">
        <v>33</v>
      </c>
      <c r="G8" s="6" t="s">
        <v>34</v>
      </c>
      <c r="H8" s="7">
        <v>36.22</v>
      </c>
    </row>
    <row r="9" spans="1:8" ht="15">
      <c r="A9" s="5">
        <v>8</v>
      </c>
      <c r="B9" s="6" t="s">
        <v>35</v>
      </c>
      <c r="C9" s="6" t="s">
        <v>36</v>
      </c>
      <c r="D9" s="6" t="s">
        <v>7</v>
      </c>
      <c r="E9" s="6" t="str">
        <f>"2/79"</f>
        <v>2/79</v>
      </c>
      <c r="F9" s="6" t="s">
        <v>37</v>
      </c>
      <c r="G9" s="6" t="s">
        <v>38</v>
      </c>
      <c r="H9" s="7">
        <v>36.22</v>
      </c>
    </row>
    <row r="10" spans="1:8" ht="15">
      <c r="A10" s="5">
        <v>9</v>
      </c>
      <c r="B10" s="6" t="s">
        <v>39</v>
      </c>
      <c r="C10" s="6" t="s">
        <v>40</v>
      </c>
      <c r="D10" s="6" t="s">
        <v>41</v>
      </c>
      <c r="E10" s="6" t="str">
        <f>"1/34"</f>
        <v>1/34</v>
      </c>
      <c r="F10" s="6" t="s">
        <v>42</v>
      </c>
      <c r="G10" s="6" t="s">
        <v>43</v>
      </c>
      <c r="H10" s="7">
        <v>36.22</v>
      </c>
    </row>
    <row r="11" spans="1:8" ht="15">
      <c r="A11" s="5">
        <v>10</v>
      </c>
      <c r="B11" s="6" t="s">
        <v>44</v>
      </c>
      <c r="C11" s="6" t="s">
        <v>45</v>
      </c>
      <c r="D11" s="6" t="s">
        <v>28</v>
      </c>
      <c r="E11" s="6" t="str">
        <f>"3/95"</f>
        <v>3/95</v>
      </c>
      <c r="F11" s="6" t="s">
        <v>46</v>
      </c>
      <c r="G11" s="6" t="s">
        <v>47</v>
      </c>
      <c r="H11" s="7">
        <v>36.22</v>
      </c>
    </row>
    <row r="12" spans="1:8" ht="15">
      <c r="A12" s="5">
        <v>11</v>
      </c>
      <c r="B12" s="6" t="s">
        <v>48</v>
      </c>
      <c r="C12" s="6" t="s">
        <v>49</v>
      </c>
      <c r="D12" s="6" t="s">
        <v>28</v>
      </c>
      <c r="E12" s="6" t="str">
        <f>"4/95"</f>
        <v>4/95</v>
      </c>
      <c r="F12" s="6" t="s">
        <v>33</v>
      </c>
      <c r="G12" s="6" t="s">
        <v>50</v>
      </c>
      <c r="H12" s="7">
        <v>36.21</v>
      </c>
    </row>
    <row r="13" spans="1:8" ht="15">
      <c r="A13" s="5">
        <v>12</v>
      </c>
      <c r="B13" s="6" t="s">
        <v>51</v>
      </c>
      <c r="C13" s="6" t="s">
        <v>32</v>
      </c>
      <c r="D13" s="6" t="s">
        <v>28</v>
      </c>
      <c r="E13" s="6" t="str">
        <f>"5/95"</f>
        <v>5/95</v>
      </c>
      <c r="F13" s="6" t="s">
        <v>52</v>
      </c>
      <c r="G13" s="6" t="s">
        <v>53</v>
      </c>
      <c r="H13" s="7">
        <v>35.62</v>
      </c>
    </row>
    <row r="14" spans="1:8" ht="15">
      <c r="A14" s="5">
        <v>13</v>
      </c>
      <c r="B14" s="6" t="s">
        <v>54</v>
      </c>
      <c r="C14" s="6" t="s">
        <v>55</v>
      </c>
      <c r="D14" s="6" t="s">
        <v>7</v>
      </c>
      <c r="E14" s="6" t="str">
        <f>"3/79"</f>
        <v>3/79</v>
      </c>
      <c r="F14" s="6" t="s">
        <v>56</v>
      </c>
      <c r="G14" s="6" t="s">
        <v>57</v>
      </c>
      <c r="H14" s="7">
        <v>35.62</v>
      </c>
    </row>
    <row r="15" spans="1:8" ht="15">
      <c r="A15" s="5">
        <v>14</v>
      </c>
      <c r="B15" s="6" t="s">
        <v>58</v>
      </c>
      <c r="C15" s="6" t="s">
        <v>59</v>
      </c>
      <c r="D15" s="6" t="s">
        <v>60</v>
      </c>
      <c r="E15" s="6" t="str">
        <f>"1/58"</f>
        <v>1/58</v>
      </c>
      <c r="F15" s="6" t="s">
        <v>37</v>
      </c>
      <c r="G15" s="6" t="s">
        <v>61</v>
      </c>
      <c r="H15" s="7">
        <v>35.62</v>
      </c>
    </row>
    <row r="16" spans="1:8" ht="15">
      <c r="A16" s="5">
        <v>15</v>
      </c>
      <c r="B16" s="6" t="s">
        <v>62</v>
      </c>
      <c r="C16" s="6" t="s">
        <v>63</v>
      </c>
      <c r="D16" s="6" t="s">
        <v>7</v>
      </c>
      <c r="E16" s="6" t="str">
        <f>"4/79"</f>
        <v>4/79</v>
      </c>
      <c r="F16" s="6" t="s">
        <v>17</v>
      </c>
      <c r="G16" s="6" t="s">
        <v>64</v>
      </c>
      <c r="H16" s="7">
        <v>35.62</v>
      </c>
    </row>
    <row r="17" spans="1:8" ht="15">
      <c r="A17" s="5">
        <v>16</v>
      </c>
      <c r="B17" s="6" t="s">
        <v>65</v>
      </c>
      <c r="C17" s="6" t="s">
        <v>24</v>
      </c>
      <c r="D17" s="6" t="s">
        <v>7</v>
      </c>
      <c r="E17" s="6" t="str">
        <f>"5/79"</f>
        <v>5/79</v>
      </c>
      <c r="F17" s="6" t="s">
        <v>56</v>
      </c>
      <c r="G17" s="6" t="s">
        <v>64</v>
      </c>
      <c r="H17" s="7">
        <v>35.62</v>
      </c>
    </row>
    <row r="18" spans="1:8" ht="15">
      <c r="A18" s="5">
        <v>17</v>
      </c>
      <c r="B18" s="6" t="s">
        <v>66</v>
      </c>
      <c r="C18" s="6" t="s">
        <v>45</v>
      </c>
      <c r="D18" s="6" t="s">
        <v>12</v>
      </c>
      <c r="E18" s="6" t="str">
        <f>"5/69"</f>
        <v>5/69</v>
      </c>
      <c r="F18" s="6" t="s">
        <v>67</v>
      </c>
      <c r="G18" s="6" t="s">
        <v>68</v>
      </c>
      <c r="H18" s="7">
        <v>35.62</v>
      </c>
    </row>
    <row r="19" spans="1:8" ht="15">
      <c r="A19" s="5">
        <v>18</v>
      </c>
      <c r="B19" s="6" t="s">
        <v>69</v>
      </c>
      <c r="C19" s="6" t="s">
        <v>70</v>
      </c>
      <c r="D19" s="6" t="s">
        <v>12</v>
      </c>
      <c r="E19" s="6" t="str">
        <f>"6/69"</f>
        <v>6/69</v>
      </c>
      <c r="F19" s="6" t="s">
        <v>71</v>
      </c>
      <c r="G19" s="6" t="s">
        <v>72</v>
      </c>
      <c r="H19" s="7">
        <v>35.62</v>
      </c>
    </row>
    <row r="20" spans="1:8" ht="15">
      <c r="A20" s="5">
        <v>19</v>
      </c>
      <c r="B20" s="6" t="s">
        <v>73</v>
      </c>
      <c r="C20" s="6" t="s">
        <v>74</v>
      </c>
      <c r="D20" s="6" t="s">
        <v>28</v>
      </c>
      <c r="E20" s="6" t="str">
        <f>"6/95"</f>
        <v>6/95</v>
      </c>
      <c r="F20" s="6" t="s">
        <v>75</v>
      </c>
      <c r="G20" s="6" t="s">
        <v>76</v>
      </c>
      <c r="H20" s="7">
        <v>35.61</v>
      </c>
    </row>
    <row r="21" spans="1:8" ht="15">
      <c r="A21" s="5">
        <v>20</v>
      </c>
      <c r="B21" s="6" t="s">
        <v>77</v>
      </c>
      <c r="C21" s="6" t="s">
        <v>40</v>
      </c>
      <c r="D21" s="6" t="s">
        <v>7</v>
      </c>
      <c r="E21" s="6" t="str">
        <f>"6/79"</f>
        <v>6/79</v>
      </c>
      <c r="F21" s="6" t="s">
        <v>78</v>
      </c>
      <c r="G21" s="6" t="s">
        <v>79</v>
      </c>
      <c r="H21" s="7">
        <v>35.61</v>
      </c>
    </row>
    <row r="22" spans="1:8" ht="15">
      <c r="A22" s="5">
        <v>21</v>
      </c>
      <c r="B22" s="6" t="s">
        <v>80</v>
      </c>
      <c r="C22" s="6" t="s">
        <v>81</v>
      </c>
      <c r="D22" s="6" t="s">
        <v>7</v>
      </c>
      <c r="E22" s="6" t="str">
        <f>"7/79"</f>
        <v>7/79</v>
      </c>
      <c r="F22" s="6" t="s">
        <v>82</v>
      </c>
      <c r="G22" s="6" t="s">
        <v>83</v>
      </c>
      <c r="H22" s="7">
        <v>35.61</v>
      </c>
    </row>
    <row r="23" spans="1:8" ht="15">
      <c r="A23" s="5">
        <v>22</v>
      </c>
      <c r="B23" s="6" t="s">
        <v>84</v>
      </c>
      <c r="C23" s="6" t="s">
        <v>85</v>
      </c>
      <c r="D23" s="6" t="s">
        <v>7</v>
      </c>
      <c r="E23" s="6" t="str">
        <f>"8/79"</f>
        <v>8/79</v>
      </c>
      <c r="F23" s="6" t="s">
        <v>86</v>
      </c>
      <c r="G23" s="6" t="s">
        <v>87</v>
      </c>
      <c r="H23" s="7">
        <v>35.61</v>
      </c>
    </row>
    <row r="24" spans="1:8" ht="15">
      <c r="A24" s="5">
        <v>23</v>
      </c>
      <c r="B24" s="6" t="s">
        <v>88</v>
      </c>
      <c r="C24" s="6" t="s">
        <v>89</v>
      </c>
      <c r="D24" s="6" t="s">
        <v>7</v>
      </c>
      <c r="E24" s="6" t="str">
        <f>"9/79"</f>
        <v>9/79</v>
      </c>
      <c r="F24" s="6" t="s">
        <v>33</v>
      </c>
      <c r="G24" s="6" t="s">
        <v>90</v>
      </c>
      <c r="H24" s="7">
        <v>35.61</v>
      </c>
    </row>
    <row r="25" spans="1:8" ht="15">
      <c r="A25" s="5">
        <v>24</v>
      </c>
      <c r="B25" s="6" t="s">
        <v>91</v>
      </c>
      <c r="C25" s="6" t="s">
        <v>24</v>
      </c>
      <c r="D25" s="6" t="s">
        <v>28</v>
      </c>
      <c r="E25" s="6" t="str">
        <f>"7/95"</f>
        <v>7/95</v>
      </c>
      <c r="F25" s="6" t="s">
        <v>56</v>
      </c>
      <c r="G25" s="6" t="s">
        <v>92</v>
      </c>
      <c r="H25" s="7">
        <v>35.61</v>
      </c>
    </row>
    <row r="26" spans="1:8" ht="15">
      <c r="A26" s="5">
        <v>25</v>
      </c>
      <c r="B26" s="6" t="s">
        <v>93</v>
      </c>
      <c r="C26" s="6" t="s">
        <v>11</v>
      </c>
      <c r="D26" s="6" t="s">
        <v>28</v>
      </c>
      <c r="E26" s="6" t="str">
        <f>"8/95"</f>
        <v>8/95</v>
      </c>
      <c r="F26" s="6" t="s">
        <v>52</v>
      </c>
      <c r="G26" s="6" t="s">
        <v>94</v>
      </c>
      <c r="H26" s="7">
        <v>35.6</v>
      </c>
    </row>
    <row r="27" spans="1:8" ht="15">
      <c r="A27" s="5">
        <v>26</v>
      </c>
      <c r="B27" s="6" t="s">
        <v>95</v>
      </c>
      <c r="C27" s="6" t="s">
        <v>49</v>
      </c>
      <c r="D27" s="6" t="s">
        <v>7</v>
      </c>
      <c r="E27" s="6" t="str">
        <f>"10/79"</f>
        <v>10/79</v>
      </c>
      <c r="F27" s="6" t="s">
        <v>67</v>
      </c>
      <c r="G27" s="6" t="s">
        <v>96</v>
      </c>
      <c r="H27" s="7">
        <v>35.6</v>
      </c>
    </row>
    <row r="28" spans="1:8" ht="15">
      <c r="A28" s="5">
        <v>27</v>
      </c>
      <c r="B28" s="6" t="s">
        <v>97</v>
      </c>
      <c r="C28" s="6" t="s">
        <v>98</v>
      </c>
      <c r="D28" s="6" t="s">
        <v>12</v>
      </c>
      <c r="E28" s="6" t="str">
        <f>"7/69"</f>
        <v>7/69</v>
      </c>
      <c r="F28" s="6" t="s">
        <v>99</v>
      </c>
      <c r="G28" s="6" t="s">
        <v>100</v>
      </c>
      <c r="H28" s="7">
        <v>35.6</v>
      </c>
    </row>
    <row r="29" spans="1:8" ht="15">
      <c r="A29" s="5">
        <v>28</v>
      </c>
      <c r="B29" s="6" t="s">
        <v>101</v>
      </c>
      <c r="C29" s="6" t="s">
        <v>102</v>
      </c>
      <c r="D29" s="6" t="s">
        <v>41</v>
      </c>
      <c r="E29" s="6" t="str">
        <f>"2/34"</f>
        <v>2/34</v>
      </c>
      <c r="F29" s="6" t="s">
        <v>82</v>
      </c>
      <c r="G29" s="6" t="s">
        <v>103</v>
      </c>
      <c r="H29" s="7">
        <v>35.6</v>
      </c>
    </row>
    <row r="30" spans="1:8" ht="15">
      <c r="A30" s="5">
        <v>29</v>
      </c>
      <c r="B30" s="6" t="s">
        <v>104</v>
      </c>
      <c r="C30" s="6" t="s">
        <v>105</v>
      </c>
      <c r="D30" s="6" t="s">
        <v>12</v>
      </c>
      <c r="E30" s="6" t="str">
        <f>"8/69"</f>
        <v>8/69</v>
      </c>
      <c r="F30" s="6" t="s">
        <v>106</v>
      </c>
      <c r="G30" s="6" t="s">
        <v>107</v>
      </c>
      <c r="H30" s="7">
        <v>35.6</v>
      </c>
    </row>
    <row r="31" spans="1:8" ht="15">
      <c r="A31" s="5">
        <v>30</v>
      </c>
      <c r="B31" s="6" t="s">
        <v>108</v>
      </c>
      <c r="C31" s="6" t="s">
        <v>109</v>
      </c>
      <c r="D31" s="6" t="s">
        <v>41</v>
      </c>
      <c r="E31" s="6" t="str">
        <f>"3/34"</f>
        <v>3/34</v>
      </c>
      <c r="F31" s="6" t="s">
        <v>110</v>
      </c>
      <c r="G31" s="6" t="s">
        <v>111</v>
      </c>
      <c r="H31" s="7">
        <v>35.6</v>
      </c>
    </row>
    <row r="32" spans="1:8" ht="15">
      <c r="A32" s="5">
        <v>31</v>
      </c>
      <c r="B32" s="6" t="s">
        <v>112</v>
      </c>
      <c r="C32" s="6" t="s">
        <v>113</v>
      </c>
      <c r="D32" s="6" t="s">
        <v>60</v>
      </c>
      <c r="E32" s="6" t="str">
        <f>"2/58"</f>
        <v>2/58</v>
      </c>
      <c r="F32" s="6" t="s">
        <v>114</v>
      </c>
      <c r="G32" s="6" t="s">
        <v>111</v>
      </c>
      <c r="H32" s="7">
        <v>35.6</v>
      </c>
    </row>
    <row r="33" spans="1:8" ht="15">
      <c r="A33" s="5">
        <v>32</v>
      </c>
      <c r="B33" s="6" t="s">
        <v>115</v>
      </c>
      <c r="C33" s="6" t="s">
        <v>116</v>
      </c>
      <c r="D33" s="6" t="s">
        <v>7</v>
      </c>
      <c r="E33" s="6" t="str">
        <f>"11/79"</f>
        <v>11/79</v>
      </c>
      <c r="F33" s="6" t="s">
        <v>117</v>
      </c>
      <c r="G33" s="6" t="s">
        <v>118</v>
      </c>
      <c r="H33" s="7">
        <v>35.25</v>
      </c>
    </row>
    <row r="34" spans="1:8" ht="15">
      <c r="A34" s="5">
        <v>33</v>
      </c>
      <c r="B34" s="6" t="s">
        <v>119</v>
      </c>
      <c r="C34" s="6" t="s">
        <v>32</v>
      </c>
      <c r="D34" s="6" t="s">
        <v>12</v>
      </c>
      <c r="E34" s="6" t="str">
        <f>"9/69"</f>
        <v>9/69</v>
      </c>
      <c r="F34" s="6" t="s">
        <v>120</v>
      </c>
      <c r="G34" s="6" t="s">
        <v>121</v>
      </c>
      <c r="H34" s="7">
        <v>35.24</v>
      </c>
    </row>
    <row r="35" spans="1:8" ht="15">
      <c r="A35" s="5">
        <v>34</v>
      </c>
      <c r="B35" s="6" t="s">
        <v>122</v>
      </c>
      <c r="C35" s="6" t="s">
        <v>102</v>
      </c>
      <c r="D35" s="6" t="s">
        <v>12</v>
      </c>
      <c r="E35" s="6" t="str">
        <f>"10/69"</f>
        <v>10/69</v>
      </c>
      <c r="F35" s="6" t="s">
        <v>114</v>
      </c>
      <c r="G35" s="6" t="s">
        <v>123</v>
      </c>
      <c r="H35" s="7">
        <v>35.24</v>
      </c>
    </row>
    <row r="36" spans="1:8" ht="15">
      <c r="A36" s="5">
        <v>35</v>
      </c>
      <c r="B36" s="6" t="s">
        <v>124</v>
      </c>
      <c r="C36" s="6" t="s">
        <v>125</v>
      </c>
      <c r="D36" s="6" t="s">
        <v>60</v>
      </c>
      <c r="E36" s="6" t="str">
        <f>"3/58"</f>
        <v>3/58</v>
      </c>
      <c r="F36" s="6" t="s">
        <v>126</v>
      </c>
      <c r="G36" s="6" t="s">
        <v>127</v>
      </c>
      <c r="H36" s="7">
        <v>35.24</v>
      </c>
    </row>
    <row r="37" spans="1:8" ht="15">
      <c r="A37" s="5">
        <v>36</v>
      </c>
      <c r="B37" s="6" t="s">
        <v>128</v>
      </c>
      <c r="C37" s="6" t="s">
        <v>129</v>
      </c>
      <c r="D37" s="6" t="s">
        <v>7</v>
      </c>
      <c r="E37" s="6" t="str">
        <f>"12/79"</f>
        <v>12/79</v>
      </c>
      <c r="F37" s="6" t="s">
        <v>130</v>
      </c>
      <c r="G37" s="6" t="s">
        <v>131</v>
      </c>
      <c r="H37" s="7">
        <v>35.24</v>
      </c>
    </row>
    <row r="38" spans="1:8" ht="15">
      <c r="A38" s="5">
        <v>37</v>
      </c>
      <c r="B38" s="6" t="s">
        <v>132</v>
      </c>
      <c r="C38" s="6" t="s">
        <v>133</v>
      </c>
      <c r="D38" s="6" t="s">
        <v>28</v>
      </c>
      <c r="E38" s="6" t="str">
        <f>"10/95"</f>
        <v>10/95</v>
      </c>
      <c r="F38" s="6" t="s">
        <v>134</v>
      </c>
      <c r="G38" s="6" t="s">
        <v>135</v>
      </c>
      <c r="H38" s="7">
        <v>35.24</v>
      </c>
    </row>
    <row r="39" spans="1:8" ht="15">
      <c r="A39" s="5">
        <v>38</v>
      </c>
      <c r="B39" s="6" t="s">
        <v>136</v>
      </c>
      <c r="C39" s="6" t="s">
        <v>137</v>
      </c>
      <c r="D39" s="6" t="s">
        <v>28</v>
      </c>
      <c r="E39" s="6" t="str">
        <f>"9/95"</f>
        <v>9/95</v>
      </c>
      <c r="F39" s="6" t="s">
        <v>134</v>
      </c>
      <c r="G39" s="6" t="s">
        <v>135</v>
      </c>
      <c r="H39" s="7">
        <v>35.24</v>
      </c>
    </row>
    <row r="40" spans="1:8" ht="15">
      <c r="A40" s="5">
        <v>39</v>
      </c>
      <c r="B40" s="6" t="s">
        <v>138</v>
      </c>
      <c r="C40" s="6" t="s">
        <v>70</v>
      </c>
      <c r="D40" s="6" t="s">
        <v>12</v>
      </c>
      <c r="E40" s="6" t="str">
        <f>"11/69"</f>
        <v>11/69</v>
      </c>
      <c r="F40" s="6" t="s">
        <v>139</v>
      </c>
      <c r="G40" s="6" t="s">
        <v>140</v>
      </c>
      <c r="H40" s="7">
        <v>35.23</v>
      </c>
    </row>
    <row r="41" spans="1:8" ht="15">
      <c r="A41" s="5">
        <v>40</v>
      </c>
      <c r="B41" s="6" t="s">
        <v>141</v>
      </c>
      <c r="C41" s="6" t="s">
        <v>109</v>
      </c>
      <c r="D41" s="6" t="s">
        <v>60</v>
      </c>
      <c r="E41" s="6" t="str">
        <f>"4/58"</f>
        <v>4/58</v>
      </c>
      <c r="F41" s="6" t="s">
        <v>46</v>
      </c>
      <c r="G41" s="6" t="s">
        <v>142</v>
      </c>
      <c r="H41" s="7">
        <v>35.23</v>
      </c>
    </row>
    <row r="42" spans="1:8" ht="15">
      <c r="A42" s="5">
        <v>41</v>
      </c>
      <c r="B42" s="6" t="s">
        <v>143</v>
      </c>
      <c r="C42" s="6" t="s">
        <v>144</v>
      </c>
      <c r="D42" s="6" t="s">
        <v>41</v>
      </c>
      <c r="E42" s="6" t="str">
        <f>"4/34"</f>
        <v>4/34</v>
      </c>
      <c r="F42" s="6" t="s">
        <v>145</v>
      </c>
      <c r="G42" s="6" t="s">
        <v>146</v>
      </c>
      <c r="H42" s="7">
        <v>35.23</v>
      </c>
    </row>
    <row r="43" spans="1:8" ht="15">
      <c r="A43" s="8">
        <v>42</v>
      </c>
      <c r="B43" s="9" t="s">
        <v>147</v>
      </c>
      <c r="C43" s="9" t="s">
        <v>148</v>
      </c>
      <c r="D43" s="9" t="s">
        <v>7</v>
      </c>
      <c r="E43" s="9" t="str">
        <f>"13/79"</f>
        <v>13/79</v>
      </c>
      <c r="F43" s="9" t="s">
        <v>149</v>
      </c>
      <c r="G43" s="9" t="s">
        <v>150</v>
      </c>
      <c r="H43" s="10">
        <v>35.23</v>
      </c>
    </row>
    <row r="44" spans="1:8" ht="15">
      <c r="A44" s="5">
        <v>43</v>
      </c>
      <c r="B44" s="6" t="s">
        <v>151</v>
      </c>
      <c r="C44" s="6" t="s">
        <v>152</v>
      </c>
      <c r="D44" s="6" t="s">
        <v>12</v>
      </c>
      <c r="E44" s="6" t="str">
        <f>"12/69"</f>
        <v>12/69</v>
      </c>
      <c r="F44" s="6" t="s">
        <v>153</v>
      </c>
      <c r="G44" s="6" t="s">
        <v>154</v>
      </c>
      <c r="H44" s="7">
        <v>35.23</v>
      </c>
    </row>
    <row r="45" spans="1:8" ht="15">
      <c r="A45" s="5">
        <v>44</v>
      </c>
      <c r="B45" s="6" t="s">
        <v>155</v>
      </c>
      <c r="C45" s="6" t="s">
        <v>148</v>
      </c>
      <c r="D45" s="6" t="s">
        <v>28</v>
      </c>
      <c r="E45" s="6" t="str">
        <f>"11/95"</f>
        <v>11/95</v>
      </c>
      <c r="F45" s="6" t="s">
        <v>56</v>
      </c>
      <c r="G45" s="6" t="s">
        <v>156</v>
      </c>
      <c r="H45" s="7">
        <v>35.23</v>
      </c>
    </row>
    <row r="46" spans="1:8" ht="15">
      <c r="A46" s="5">
        <v>45</v>
      </c>
      <c r="B46" s="6" t="s">
        <v>157</v>
      </c>
      <c r="C46" s="6" t="s">
        <v>24</v>
      </c>
      <c r="D46" s="6" t="s">
        <v>12</v>
      </c>
      <c r="E46" s="6" t="str">
        <f>"14/69"</f>
        <v>14/69</v>
      </c>
      <c r="F46" s="6" t="s">
        <v>56</v>
      </c>
      <c r="G46" s="6" t="s">
        <v>158</v>
      </c>
      <c r="H46" s="7">
        <v>35.23</v>
      </c>
    </row>
    <row r="47" spans="1:8" ht="15">
      <c r="A47" s="5">
        <v>46</v>
      </c>
      <c r="B47" s="6" t="s">
        <v>159</v>
      </c>
      <c r="C47" s="6" t="s">
        <v>102</v>
      </c>
      <c r="D47" s="6" t="s">
        <v>12</v>
      </c>
      <c r="E47" s="6" t="str">
        <f>"13/69"</f>
        <v>13/69</v>
      </c>
      <c r="F47" s="6" t="s">
        <v>114</v>
      </c>
      <c r="G47" s="6" t="s">
        <v>158</v>
      </c>
      <c r="H47" s="7">
        <v>35.23</v>
      </c>
    </row>
    <row r="48" spans="1:8" ht="15">
      <c r="A48" s="5">
        <v>47</v>
      </c>
      <c r="B48" s="6" t="s">
        <v>160</v>
      </c>
      <c r="C48" s="6" t="s">
        <v>161</v>
      </c>
      <c r="D48" s="6" t="s">
        <v>60</v>
      </c>
      <c r="E48" s="6" t="str">
        <f>"5/58"</f>
        <v>5/58</v>
      </c>
      <c r="F48" s="6" t="s">
        <v>17</v>
      </c>
      <c r="G48" s="6" t="s">
        <v>162</v>
      </c>
      <c r="H48" s="7">
        <v>35.23</v>
      </c>
    </row>
    <row r="49" spans="1:8" ht="15">
      <c r="A49" s="5">
        <v>48</v>
      </c>
      <c r="B49" s="6" t="s">
        <v>163</v>
      </c>
      <c r="C49" s="6" t="s">
        <v>102</v>
      </c>
      <c r="D49" s="6" t="s">
        <v>28</v>
      </c>
      <c r="E49" s="6" t="str">
        <f>"12/95"</f>
        <v>12/95</v>
      </c>
      <c r="F49" s="6" t="s">
        <v>164</v>
      </c>
      <c r="G49" s="6" t="s">
        <v>165</v>
      </c>
      <c r="H49" s="7">
        <v>35.23</v>
      </c>
    </row>
    <row r="50" spans="1:8" ht="15">
      <c r="A50" s="5">
        <v>49</v>
      </c>
      <c r="B50" s="6" t="s">
        <v>166</v>
      </c>
      <c r="C50" s="6" t="s">
        <v>167</v>
      </c>
      <c r="D50" s="6" t="s">
        <v>7</v>
      </c>
      <c r="E50" s="6" t="str">
        <f>"14/79"</f>
        <v>14/79</v>
      </c>
      <c r="F50" s="6" t="s">
        <v>56</v>
      </c>
      <c r="G50" s="6" t="s">
        <v>168</v>
      </c>
      <c r="H50" s="7">
        <v>35.22</v>
      </c>
    </row>
    <row r="51" spans="1:8" ht="15">
      <c r="A51" s="5">
        <v>50</v>
      </c>
      <c r="B51" s="6" t="s">
        <v>169</v>
      </c>
      <c r="C51" s="6" t="s">
        <v>170</v>
      </c>
      <c r="D51" s="6" t="s">
        <v>28</v>
      </c>
      <c r="E51" s="6" t="str">
        <f>"13/95"</f>
        <v>13/95</v>
      </c>
      <c r="F51" s="6" t="s">
        <v>171</v>
      </c>
      <c r="G51" s="6" t="s">
        <v>172</v>
      </c>
      <c r="H51" s="7">
        <v>35.22</v>
      </c>
    </row>
    <row r="52" spans="1:8" ht="15">
      <c r="A52" s="5">
        <v>51</v>
      </c>
      <c r="B52" s="6" t="s">
        <v>173</v>
      </c>
      <c r="C52" s="6" t="s">
        <v>174</v>
      </c>
      <c r="D52" s="6" t="s">
        <v>12</v>
      </c>
      <c r="E52" s="6" t="str">
        <f>"15/69"</f>
        <v>15/69</v>
      </c>
      <c r="F52" s="6" t="s">
        <v>175</v>
      </c>
      <c r="G52" s="6" t="s">
        <v>176</v>
      </c>
      <c r="H52" s="7">
        <v>34.63</v>
      </c>
    </row>
    <row r="53" spans="1:8" ht="15">
      <c r="A53" s="5">
        <v>52</v>
      </c>
      <c r="B53" s="6" t="s">
        <v>177</v>
      </c>
      <c r="C53" s="6" t="s">
        <v>178</v>
      </c>
      <c r="D53" s="6" t="s">
        <v>41</v>
      </c>
      <c r="E53" s="6" t="str">
        <f>"5/34"</f>
        <v>5/34</v>
      </c>
      <c r="F53" s="6" t="s">
        <v>82</v>
      </c>
      <c r="G53" s="6" t="s">
        <v>179</v>
      </c>
      <c r="H53" s="7">
        <v>34.63</v>
      </c>
    </row>
    <row r="54" spans="1:8" ht="15">
      <c r="A54" s="5">
        <v>53</v>
      </c>
      <c r="B54" s="6" t="s">
        <v>180</v>
      </c>
      <c r="C54" s="6" t="s">
        <v>181</v>
      </c>
      <c r="D54" s="6" t="s">
        <v>12</v>
      </c>
      <c r="E54" s="6" t="str">
        <f>"16/69"</f>
        <v>16/69</v>
      </c>
      <c r="F54" s="6" t="s">
        <v>182</v>
      </c>
      <c r="G54" s="6" t="s">
        <v>183</v>
      </c>
      <c r="H54" s="7">
        <v>34.63</v>
      </c>
    </row>
    <row r="55" spans="1:8" ht="15">
      <c r="A55" s="5">
        <v>54</v>
      </c>
      <c r="B55" s="6" t="s">
        <v>184</v>
      </c>
      <c r="C55" s="6" t="s">
        <v>185</v>
      </c>
      <c r="D55" s="6" t="s">
        <v>60</v>
      </c>
      <c r="E55" s="6" t="str">
        <f>"6/58"</f>
        <v>6/58</v>
      </c>
      <c r="F55" s="6" t="s">
        <v>78</v>
      </c>
      <c r="G55" s="6" t="s">
        <v>186</v>
      </c>
      <c r="H55" s="7">
        <v>34.63</v>
      </c>
    </row>
    <row r="56" spans="1:8" ht="15">
      <c r="A56" s="5">
        <v>55</v>
      </c>
      <c r="B56" s="6" t="s">
        <v>187</v>
      </c>
      <c r="C56" s="6" t="s">
        <v>178</v>
      </c>
      <c r="D56" s="6" t="s">
        <v>12</v>
      </c>
      <c r="E56" s="6" t="str">
        <f>"17/69"</f>
        <v>17/69</v>
      </c>
      <c r="F56" s="6" t="s">
        <v>188</v>
      </c>
      <c r="G56" s="6" t="s">
        <v>189</v>
      </c>
      <c r="H56" s="7">
        <v>34.63</v>
      </c>
    </row>
    <row r="57" spans="1:8" ht="15">
      <c r="A57" s="5">
        <v>56</v>
      </c>
      <c r="B57" s="6" t="s">
        <v>190</v>
      </c>
      <c r="C57" s="6" t="s">
        <v>191</v>
      </c>
      <c r="D57" s="6" t="s">
        <v>192</v>
      </c>
      <c r="E57" s="6" t="str">
        <f>"1/29"</f>
        <v>1/29</v>
      </c>
      <c r="F57" s="6" t="s">
        <v>67</v>
      </c>
      <c r="G57" s="6" t="s">
        <v>193</v>
      </c>
      <c r="H57" s="7">
        <v>34.63</v>
      </c>
    </row>
    <row r="58" spans="1:8" ht="15">
      <c r="A58" s="5">
        <v>57</v>
      </c>
      <c r="B58" s="6" t="s">
        <v>194</v>
      </c>
      <c r="C58" s="6" t="s">
        <v>195</v>
      </c>
      <c r="D58" s="6" t="s">
        <v>60</v>
      </c>
      <c r="E58" s="6" t="str">
        <f>"7/58"</f>
        <v>7/58</v>
      </c>
      <c r="F58" s="6" t="s">
        <v>196</v>
      </c>
      <c r="G58" s="6" t="s">
        <v>197</v>
      </c>
      <c r="H58" s="7">
        <v>34.63</v>
      </c>
    </row>
    <row r="59" spans="1:8" ht="15">
      <c r="A59" s="5">
        <v>58</v>
      </c>
      <c r="B59" s="6" t="s">
        <v>198</v>
      </c>
      <c r="C59" s="6" t="s">
        <v>185</v>
      </c>
      <c r="D59" s="6" t="s">
        <v>28</v>
      </c>
      <c r="E59" s="6" t="str">
        <f>"14/95"</f>
        <v>14/95</v>
      </c>
      <c r="F59" s="6" t="s">
        <v>134</v>
      </c>
      <c r="G59" s="6" t="s">
        <v>199</v>
      </c>
      <c r="H59" s="7">
        <v>34.62</v>
      </c>
    </row>
    <row r="60" spans="1:8" ht="15">
      <c r="A60" s="5">
        <v>59</v>
      </c>
      <c r="B60" s="6" t="s">
        <v>200</v>
      </c>
      <c r="C60" s="6" t="s">
        <v>109</v>
      </c>
      <c r="D60" s="6" t="s">
        <v>41</v>
      </c>
      <c r="E60" s="6" t="str">
        <f>"6/34"</f>
        <v>6/34</v>
      </c>
      <c r="F60" s="6" t="s">
        <v>33</v>
      </c>
      <c r="G60" s="6" t="s">
        <v>201</v>
      </c>
      <c r="H60" s="7">
        <v>34.62</v>
      </c>
    </row>
    <row r="61" spans="1:8" ht="15">
      <c r="A61" s="5">
        <v>60</v>
      </c>
      <c r="B61" s="6" t="s">
        <v>202</v>
      </c>
      <c r="C61" s="6" t="s">
        <v>203</v>
      </c>
      <c r="D61" s="6" t="s">
        <v>41</v>
      </c>
      <c r="E61" s="6" t="str">
        <f>"7/34"</f>
        <v>7/34</v>
      </c>
      <c r="F61" s="6" t="s">
        <v>204</v>
      </c>
      <c r="G61" s="6" t="s">
        <v>205</v>
      </c>
      <c r="H61" s="7">
        <v>34.62</v>
      </c>
    </row>
    <row r="62" spans="1:8" ht="15">
      <c r="A62" s="5">
        <v>61</v>
      </c>
      <c r="B62" s="6" t="s">
        <v>206</v>
      </c>
      <c r="C62" s="6" t="s">
        <v>32</v>
      </c>
      <c r="D62" s="6" t="s">
        <v>7</v>
      </c>
      <c r="E62" s="6" t="str">
        <f>"15/79"</f>
        <v>15/79</v>
      </c>
      <c r="F62" s="6" t="s">
        <v>207</v>
      </c>
      <c r="G62" s="6" t="s">
        <v>208</v>
      </c>
      <c r="H62" s="7">
        <v>34.62</v>
      </c>
    </row>
    <row r="63" spans="1:8" ht="15">
      <c r="A63" s="5">
        <v>62</v>
      </c>
      <c r="B63" s="6" t="s">
        <v>209</v>
      </c>
      <c r="C63" s="6" t="s">
        <v>210</v>
      </c>
      <c r="D63" s="6" t="s">
        <v>7</v>
      </c>
      <c r="E63" s="6" t="str">
        <f>"16/79"</f>
        <v>16/79</v>
      </c>
      <c r="F63" s="6" t="s">
        <v>211</v>
      </c>
      <c r="G63" s="6" t="s">
        <v>212</v>
      </c>
      <c r="H63" s="7">
        <v>34.62</v>
      </c>
    </row>
    <row r="64" spans="1:8" ht="15">
      <c r="A64" s="5">
        <v>63</v>
      </c>
      <c r="B64" s="6" t="s">
        <v>213</v>
      </c>
      <c r="C64" s="6" t="s">
        <v>49</v>
      </c>
      <c r="D64" s="6" t="s">
        <v>41</v>
      </c>
      <c r="E64" s="6" t="str">
        <f>"8/34"</f>
        <v>8/34</v>
      </c>
      <c r="F64" s="6" t="s">
        <v>82</v>
      </c>
      <c r="G64" s="6" t="s">
        <v>214</v>
      </c>
      <c r="H64" s="7">
        <v>34.62</v>
      </c>
    </row>
    <row r="65" spans="1:8" ht="15">
      <c r="A65" s="5">
        <v>64</v>
      </c>
      <c r="B65" s="6" t="s">
        <v>58</v>
      </c>
      <c r="C65" s="6" t="s">
        <v>215</v>
      </c>
      <c r="D65" s="6" t="s">
        <v>41</v>
      </c>
      <c r="E65" s="6" t="str">
        <f>"9/34"</f>
        <v>9/34</v>
      </c>
      <c r="F65" s="6" t="s">
        <v>114</v>
      </c>
      <c r="G65" s="6" t="s">
        <v>216</v>
      </c>
      <c r="H65" s="7">
        <v>34.62</v>
      </c>
    </row>
    <row r="66" spans="1:8" ht="15">
      <c r="A66" s="5">
        <v>65</v>
      </c>
      <c r="B66" s="6" t="s">
        <v>217</v>
      </c>
      <c r="C66" s="6" t="s">
        <v>174</v>
      </c>
      <c r="D66" s="6" t="s">
        <v>7</v>
      </c>
      <c r="E66" s="6" t="str">
        <f>"17/79"</f>
        <v>17/79</v>
      </c>
      <c r="F66" s="6" t="s">
        <v>175</v>
      </c>
      <c r="G66" s="6" t="s">
        <v>218</v>
      </c>
      <c r="H66" s="7">
        <v>34.62</v>
      </c>
    </row>
    <row r="67" spans="1:8" ht="15">
      <c r="A67" s="5">
        <v>66</v>
      </c>
      <c r="B67" s="6" t="s">
        <v>219</v>
      </c>
      <c r="C67" s="6" t="s">
        <v>167</v>
      </c>
      <c r="D67" s="6" t="s">
        <v>28</v>
      </c>
      <c r="E67" s="6" t="str">
        <f>"15/95"</f>
        <v>15/95</v>
      </c>
      <c r="F67" s="6" t="s">
        <v>220</v>
      </c>
      <c r="G67" s="6" t="s">
        <v>221</v>
      </c>
      <c r="H67" s="7">
        <v>34.62</v>
      </c>
    </row>
    <row r="68" spans="1:8" ht="15">
      <c r="A68" s="5">
        <v>67</v>
      </c>
      <c r="B68" s="6" t="s">
        <v>219</v>
      </c>
      <c r="C68" s="6" t="s">
        <v>222</v>
      </c>
      <c r="D68" s="6" t="s">
        <v>28</v>
      </c>
      <c r="E68" s="6" t="str">
        <f>"16/95"</f>
        <v>16/95</v>
      </c>
      <c r="F68" s="6" t="s">
        <v>220</v>
      </c>
      <c r="G68" s="6" t="s">
        <v>223</v>
      </c>
      <c r="H68" s="7">
        <v>34.62</v>
      </c>
    </row>
    <row r="69" spans="1:8" ht="15">
      <c r="A69" s="5">
        <v>68</v>
      </c>
      <c r="B69" s="6" t="s">
        <v>224</v>
      </c>
      <c r="C69" s="6" t="s">
        <v>215</v>
      </c>
      <c r="D69" s="6" t="s">
        <v>7</v>
      </c>
      <c r="E69" s="6" t="str">
        <f>"18/79"</f>
        <v>18/79</v>
      </c>
      <c r="F69" s="6" t="s">
        <v>225</v>
      </c>
      <c r="G69" s="6" t="s">
        <v>226</v>
      </c>
      <c r="H69" s="7">
        <v>34.62</v>
      </c>
    </row>
    <row r="70" spans="1:8" ht="15">
      <c r="A70" s="5">
        <v>69</v>
      </c>
      <c r="B70" s="6" t="s">
        <v>227</v>
      </c>
      <c r="C70" s="6" t="s">
        <v>102</v>
      </c>
      <c r="D70" s="6" t="s">
        <v>60</v>
      </c>
      <c r="E70" s="6" t="str">
        <f>"8/58"</f>
        <v>8/58</v>
      </c>
      <c r="F70" s="6" t="s">
        <v>175</v>
      </c>
      <c r="G70" s="6" t="s">
        <v>228</v>
      </c>
      <c r="H70" s="7">
        <v>34.62</v>
      </c>
    </row>
    <row r="71" spans="1:8" ht="15">
      <c r="A71" s="5">
        <v>70</v>
      </c>
      <c r="B71" s="6" t="s">
        <v>229</v>
      </c>
      <c r="C71" s="6" t="s">
        <v>215</v>
      </c>
      <c r="D71" s="6" t="s">
        <v>41</v>
      </c>
      <c r="E71" s="6" t="str">
        <f>"10/34"</f>
        <v>10/34</v>
      </c>
      <c r="F71" s="6" t="s">
        <v>230</v>
      </c>
      <c r="G71" s="6" t="s">
        <v>231</v>
      </c>
      <c r="H71" s="7">
        <v>34.62</v>
      </c>
    </row>
    <row r="72" spans="1:8" ht="15">
      <c r="A72" s="5">
        <v>71</v>
      </c>
      <c r="B72" s="6" t="s">
        <v>232</v>
      </c>
      <c r="C72" s="6" t="s">
        <v>105</v>
      </c>
      <c r="D72" s="6" t="s">
        <v>60</v>
      </c>
      <c r="E72" s="6" t="str">
        <f>"9/58"</f>
        <v>9/58</v>
      </c>
      <c r="F72" s="6" t="s">
        <v>86</v>
      </c>
      <c r="G72" s="6" t="s">
        <v>231</v>
      </c>
      <c r="H72" s="7">
        <v>34.62</v>
      </c>
    </row>
    <row r="73" spans="1:8" ht="15">
      <c r="A73" s="5">
        <v>72</v>
      </c>
      <c r="B73" s="6" t="s">
        <v>233</v>
      </c>
      <c r="C73" s="6" t="s">
        <v>167</v>
      </c>
      <c r="D73" s="6" t="s">
        <v>12</v>
      </c>
      <c r="E73" s="6" t="str">
        <f>"19/69"</f>
        <v>19/69</v>
      </c>
      <c r="F73" s="6" t="s">
        <v>234</v>
      </c>
      <c r="G73" s="6" t="s">
        <v>235</v>
      </c>
      <c r="H73" s="7">
        <v>34.62</v>
      </c>
    </row>
    <row r="74" spans="1:8" ht="15">
      <c r="A74" s="5">
        <v>73</v>
      </c>
      <c r="B74" s="6" t="s">
        <v>236</v>
      </c>
      <c r="C74" s="6" t="s">
        <v>24</v>
      </c>
      <c r="D74" s="6" t="s">
        <v>12</v>
      </c>
      <c r="E74" s="6" t="str">
        <f>"18/69"</f>
        <v>18/69</v>
      </c>
      <c r="F74" s="6" t="s">
        <v>237</v>
      </c>
      <c r="G74" s="6" t="s">
        <v>235</v>
      </c>
      <c r="H74" s="7">
        <v>34.62</v>
      </c>
    </row>
    <row r="75" spans="1:8" ht="15">
      <c r="A75" s="5">
        <v>74</v>
      </c>
      <c r="B75" s="6" t="s">
        <v>238</v>
      </c>
      <c r="C75" s="6" t="s">
        <v>144</v>
      </c>
      <c r="D75" s="6" t="s">
        <v>12</v>
      </c>
      <c r="E75" s="6" t="str">
        <f>"20/69"</f>
        <v>20/69</v>
      </c>
      <c r="F75" s="6" t="s">
        <v>67</v>
      </c>
      <c r="G75" s="6" t="s">
        <v>239</v>
      </c>
      <c r="H75" s="7">
        <v>34.61</v>
      </c>
    </row>
    <row r="76" spans="1:8" ht="15">
      <c r="A76" s="5">
        <v>75</v>
      </c>
      <c r="B76" s="6" t="s">
        <v>240</v>
      </c>
      <c r="C76" s="6" t="s">
        <v>102</v>
      </c>
      <c r="D76" s="6" t="s">
        <v>7</v>
      </c>
      <c r="E76" s="6" t="str">
        <f>"19/79"</f>
        <v>19/79</v>
      </c>
      <c r="F76" s="6" t="s">
        <v>82</v>
      </c>
      <c r="G76" s="6" t="s">
        <v>241</v>
      </c>
      <c r="H76" s="7">
        <v>34.61</v>
      </c>
    </row>
    <row r="77" spans="1:8" ht="15">
      <c r="A77" s="5">
        <v>76</v>
      </c>
      <c r="B77" s="6" t="s">
        <v>242</v>
      </c>
      <c r="C77" s="6" t="s">
        <v>215</v>
      </c>
      <c r="D77" s="6" t="s">
        <v>28</v>
      </c>
      <c r="E77" s="6" t="str">
        <f>"17/95"</f>
        <v>17/95</v>
      </c>
      <c r="F77" s="6" t="s">
        <v>17</v>
      </c>
      <c r="G77" s="6" t="s">
        <v>243</v>
      </c>
      <c r="H77" s="7">
        <v>34.6</v>
      </c>
    </row>
    <row r="78" spans="1:8" ht="15">
      <c r="A78" s="5">
        <v>77</v>
      </c>
      <c r="B78" s="6" t="s">
        <v>244</v>
      </c>
      <c r="C78" s="6" t="s">
        <v>245</v>
      </c>
      <c r="D78" s="6" t="s">
        <v>12</v>
      </c>
      <c r="E78" s="6" t="str">
        <f>"21/69"</f>
        <v>21/69</v>
      </c>
      <c r="F78" s="6" t="s">
        <v>33</v>
      </c>
      <c r="G78" s="6" t="s">
        <v>246</v>
      </c>
      <c r="H78" s="7">
        <v>34.6</v>
      </c>
    </row>
    <row r="79" spans="1:8" ht="15">
      <c r="A79" s="5">
        <v>78</v>
      </c>
      <c r="B79" s="6" t="s">
        <v>247</v>
      </c>
      <c r="C79" s="6" t="s">
        <v>36</v>
      </c>
      <c r="D79" s="6" t="s">
        <v>41</v>
      </c>
      <c r="E79" s="6" t="str">
        <f>"11/34"</f>
        <v>11/34</v>
      </c>
      <c r="F79" s="6" t="s">
        <v>82</v>
      </c>
      <c r="G79" s="6" t="s">
        <v>248</v>
      </c>
      <c r="H79" s="7">
        <v>34.07</v>
      </c>
    </row>
    <row r="80" spans="1:8" ht="15">
      <c r="A80" s="5">
        <v>79</v>
      </c>
      <c r="B80" s="6" t="s">
        <v>244</v>
      </c>
      <c r="C80" s="6" t="s">
        <v>249</v>
      </c>
      <c r="D80" s="6" t="s">
        <v>28</v>
      </c>
      <c r="E80" s="6" t="str">
        <f>"18/95"</f>
        <v>18/95</v>
      </c>
      <c r="F80" s="6" t="s">
        <v>114</v>
      </c>
      <c r="G80" s="6" t="s">
        <v>250</v>
      </c>
      <c r="H80" s="7">
        <v>34.06</v>
      </c>
    </row>
    <row r="81" spans="1:8" ht="15">
      <c r="A81" s="5">
        <v>80</v>
      </c>
      <c r="B81" s="6" t="s">
        <v>251</v>
      </c>
      <c r="C81" s="6" t="s">
        <v>252</v>
      </c>
      <c r="D81" s="6" t="s">
        <v>7</v>
      </c>
      <c r="E81" s="6" t="str">
        <f>"20/79"</f>
        <v>20/79</v>
      </c>
      <c r="F81" s="6" t="s">
        <v>207</v>
      </c>
      <c r="G81" s="6" t="s">
        <v>253</v>
      </c>
      <c r="H81" s="7">
        <v>34.06</v>
      </c>
    </row>
    <row r="82" spans="1:8" ht="15">
      <c r="A82" s="5">
        <v>81</v>
      </c>
      <c r="B82" s="6" t="s">
        <v>254</v>
      </c>
      <c r="C82" s="6" t="s">
        <v>222</v>
      </c>
      <c r="D82" s="6" t="s">
        <v>28</v>
      </c>
      <c r="E82" s="6" t="str">
        <f>"19/95"</f>
        <v>19/95</v>
      </c>
      <c r="F82" s="6" t="s">
        <v>114</v>
      </c>
      <c r="G82" s="6" t="s">
        <v>255</v>
      </c>
      <c r="H82" s="7">
        <v>34.06</v>
      </c>
    </row>
    <row r="83" spans="1:8" ht="15">
      <c r="A83" s="5">
        <v>82</v>
      </c>
      <c r="B83" s="6" t="s">
        <v>256</v>
      </c>
      <c r="C83" s="6" t="s">
        <v>105</v>
      </c>
      <c r="D83" s="6" t="s">
        <v>12</v>
      </c>
      <c r="E83" s="6" t="str">
        <f>"22/69"</f>
        <v>22/69</v>
      </c>
      <c r="F83" s="6" t="s">
        <v>17</v>
      </c>
      <c r="G83" s="6" t="s">
        <v>257</v>
      </c>
      <c r="H83" s="7">
        <v>34.06</v>
      </c>
    </row>
    <row r="84" spans="1:8" ht="15">
      <c r="A84" s="5">
        <v>83</v>
      </c>
      <c r="B84" s="6" t="s">
        <v>258</v>
      </c>
      <c r="C84" s="6" t="s">
        <v>259</v>
      </c>
      <c r="D84" s="6" t="s">
        <v>41</v>
      </c>
      <c r="E84" s="6" t="str">
        <f>"12/34"</f>
        <v>12/34</v>
      </c>
      <c r="F84" s="6" t="s">
        <v>260</v>
      </c>
      <c r="G84" s="6" t="s">
        <v>261</v>
      </c>
      <c r="H84" s="7">
        <v>34.06</v>
      </c>
    </row>
    <row r="85" spans="1:8" ht="15">
      <c r="A85" s="5">
        <v>84</v>
      </c>
      <c r="B85" s="6" t="s">
        <v>262</v>
      </c>
      <c r="C85" s="6" t="s">
        <v>70</v>
      </c>
      <c r="D85" s="6" t="s">
        <v>12</v>
      </c>
      <c r="E85" s="6" t="str">
        <f>"23/69"</f>
        <v>23/69</v>
      </c>
      <c r="F85" s="6" t="s">
        <v>17</v>
      </c>
      <c r="G85" s="6" t="s">
        <v>263</v>
      </c>
      <c r="H85" s="7">
        <v>34.05</v>
      </c>
    </row>
    <row r="86" spans="1:8" ht="15">
      <c r="A86" s="5">
        <v>85</v>
      </c>
      <c r="B86" s="6" t="s">
        <v>264</v>
      </c>
      <c r="C86" s="6" t="s">
        <v>178</v>
      </c>
      <c r="D86" s="6" t="s">
        <v>12</v>
      </c>
      <c r="E86" s="6" t="str">
        <f>"24/69"</f>
        <v>24/69</v>
      </c>
      <c r="F86" s="6" t="s">
        <v>175</v>
      </c>
      <c r="G86" s="6" t="s">
        <v>265</v>
      </c>
      <c r="H86" s="7">
        <v>34.05</v>
      </c>
    </row>
    <row r="87" spans="1:8" ht="15">
      <c r="A87" s="5">
        <v>86</v>
      </c>
      <c r="B87" s="6" t="s">
        <v>266</v>
      </c>
      <c r="C87" s="6" t="s">
        <v>267</v>
      </c>
      <c r="D87" s="6" t="s">
        <v>41</v>
      </c>
      <c r="E87" s="6" t="str">
        <f>"13/34"</f>
        <v>13/34</v>
      </c>
      <c r="F87" s="6" t="s">
        <v>230</v>
      </c>
      <c r="G87" s="6" t="s">
        <v>268</v>
      </c>
      <c r="H87" s="7">
        <v>34.05</v>
      </c>
    </row>
    <row r="88" spans="1:8" ht="15">
      <c r="A88" s="5">
        <v>87</v>
      </c>
      <c r="B88" s="6" t="s">
        <v>251</v>
      </c>
      <c r="C88" s="6" t="s">
        <v>185</v>
      </c>
      <c r="D88" s="6" t="s">
        <v>7</v>
      </c>
      <c r="E88" s="6" t="str">
        <f>"21/79"</f>
        <v>21/79</v>
      </c>
      <c r="F88" s="6" t="s">
        <v>269</v>
      </c>
      <c r="G88" s="6" t="s">
        <v>270</v>
      </c>
      <c r="H88" s="7">
        <v>34.05</v>
      </c>
    </row>
    <row r="89" spans="1:8" ht="15">
      <c r="A89" s="5">
        <v>88</v>
      </c>
      <c r="B89" s="6" t="s">
        <v>271</v>
      </c>
      <c r="C89" s="6" t="s">
        <v>272</v>
      </c>
      <c r="D89" s="6" t="s">
        <v>7</v>
      </c>
      <c r="E89" s="6" t="str">
        <f>"23/79"</f>
        <v>23/79</v>
      </c>
      <c r="F89" s="6" t="s">
        <v>17</v>
      </c>
      <c r="G89" s="6" t="s">
        <v>273</v>
      </c>
      <c r="H89" s="7">
        <v>34.05</v>
      </c>
    </row>
    <row r="90" spans="1:8" ht="15">
      <c r="A90" s="5">
        <v>89</v>
      </c>
      <c r="B90" s="6" t="s">
        <v>274</v>
      </c>
      <c r="C90" s="6" t="s">
        <v>215</v>
      </c>
      <c r="D90" s="6" t="s">
        <v>7</v>
      </c>
      <c r="E90" s="6" t="str">
        <f>"22/79"</f>
        <v>22/79</v>
      </c>
      <c r="F90" s="6" t="s">
        <v>134</v>
      </c>
      <c r="G90" s="6" t="s">
        <v>273</v>
      </c>
      <c r="H90" s="7">
        <v>34.05</v>
      </c>
    </row>
    <row r="91" spans="1:8" ht="15">
      <c r="A91" s="5">
        <v>90</v>
      </c>
      <c r="B91" s="6" t="s">
        <v>98</v>
      </c>
      <c r="C91" s="6" t="s">
        <v>210</v>
      </c>
      <c r="D91" s="6" t="s">
        <v>41</v>
      </c>
      <c r="E91" s="6" t="str">
        <f>"14/34"</f>
        <v>14/34</v>
      </c>
      <c r="F91" s="6" t="s">
        <v>82</v>
      </c>
      <c r="G91" s="6" t="s">
        <v>275</v>
      </c>
      <c r="H91" s="7">
        <v>34.05</v>
      </c>
    </row>
    <row r="92" spans="1:8" ht="15">
      <c r="A92" s="8">
        <v>91</v>
      </c>
      <c r="B92" s="9" t="s">
        <v>276</v>
      </c>
      <c r="C92" s="9" t="s">
        <v>137</v>
      </c>
      <c r="D92" s="9" t="s">
        <v>7</v>
      </c>
      <c r="E92" s="9" t="str">
        <f>"24/79"</f>
        <v>24/79</v>
      </c>
      <c r="F92" s="9" t="s">
        <v>149</v>
      </c>
      <c r="G92" s="9" t="s">
        <v>277</v>
      </c>
      <c r="H92" s="10">
        <v>34.05</v>
      </c>
    </row>
    <row r="93" spans="1:8" ht="15">
      <c r="A93" s="5">
        <v>92</v>
      </c>
      <c r="B93" s="6" t="s">
        <v>278</v>
      </c>
      <c r="C93" s="6" t="s">
        <v>279</v>
      </c>
      <c r="D93" s="6" t="s">
        <v>7</v>
      </c>
      <c r="E93" s="6" t="str">
        <f>"25/79"</f>
        <v>25/79</v>
      </c>
      <c r="F93" s="6" t="s">
        <v>67</v>
      </c>
      <c r="G93" s="6" t="s">
        <v>280</v>
      </c>
      <c r="H93" s="7">
        <v>34.05</v>
      </c>
    </row>
    <row r="94" spans="1:8" ht="15">
      <c r="A94" s="5">
        <v>93</v>
      </c>
      <c r="B94" s="6" t="s">
        <v>281</v>
      </c>
      <c r="C94" s="6" t="s">
        <v>282</v>
      </c>
      <c r="D94" s="6" t="s">
        <v>283</v>
      </c>
      <c r="E94" s="6" t="str">
        <f>"1/6"</f>
        <v>1/6</v>
      </c>
      <c r="F94" s="6" t="s">
        <v>284</v>
      </c>
      <c r="G94" s="6" t="s">
        <v>285</v>
      </c>
      <c r="H94" s="7">
        <v>34.04</v>
      </c>
    </row>
    <row r="95" spans="1:8" ht="15">
      <c r="A95" s="5">
        <v>94</v>
      </c>
      <c r="B95" s="6" t="s">
        <v>219</v>
      </c>
      <c r="C95" s="6" t="s">
        <v>286</v>
      </c>
      <c r="D95" s="6" t="s">
        <v>41</v>
      </c>
      <c r="E95" s="6" t="str">
        <f>"15/34"</f>
        <v>15/34</v>
      </c>
      <c r="F95" s="6" t="s">
        <v>82</v>
      </c>
      <c r="G95" s="6" t="s">
        <v>287</v>
      </c>
      <c r="H95" s="7">
        <v>34.04</v>
      </c>
    </row>
    <row r="96" spans="1:8" ht="15">
      <c r="A96" s="5">
        <v>95</v>
      </c>
      <c r="B96" s="6" t="s">
        <v>288</v>
      </c>
      <c r="C96" s="6" t="s">
        <v>289</v>
      </c>
      <c r="D96" s="6" t="s">
        <v>28</v>
      </c>
      <c r="E96" s="6" t="str">
        <f>"20/95"</f>
        <v>20/95</v>
      </c>
      <c r="F96" s="6" t="s">
        <v>46</v>
      </c>
      <c r="G96" s="6" t="s">
        <v>290</v>
      </c>
      <c r="H96" s="7">
        <v>34.04</v>
      </c>
    </row>
    <row r="97" spans="1:8" ht="15">
      <c r="A97" s="5">
        <v>96</v>
      </c>
      <c r="B97" s="6" t="s">
        <v>291</v>
      </c>
      <c r="C97" s="6" t="s">
        <v>24</v>
      </c>
      <c r="D97" s="6" t="s">
        <v>28</v>
      </c>
      <c r="E97" s="6" t="str">
        <f>"21/95"</f>
        <v>21/95</v>
      </c>
      <c r="F97" s="6" t="s">
        <v>175</v>
      </c>
      <c r="G97" s="6" t="s">
        <v>292</v>
      </c>
      <c r="H97" s="7">
        <v>34.04</v>
      </c>
    </row>
    <row r="98" spans="1:8" ht="15">
      <c r="A98" s="5">
        <v>97</v>
      </c>
      <c r="B98" s="6" t="s">
        <v>293</v>
      </c>
      <c r="C98" s="6" t="s">
        <v>294</v>
      </c>
      <c r="D98" s="6" t="s">
        <v>28</v>
      </c>
      <c r="E98" s="6" t="str">
        <f>"22/95"</f>
        <v>22/95</v>
      </c>
      <c r="F98" s="6" t="s">
        <v>295</v>
      </c>
      <c r="G98" s="6" t="s">
        <v>296</v>
      </c>
      <c r="H98" s="7">
        <v>34.04</v>
      </c>
    </row>
    <row r="99" spans="1:8" ht="15">
      <c r="A99" s="5">
        <v>98</v>
      </c>
      <c r="B99" s="6" t="s">
        <v>297</v>
      </c>
      <c r="C99" s="6" t="s">
        <v>298</v>
      </c>
      <c r="D99" s="6" t="s">
        <v>7</v>
      </c>
      <c r="E99" s="6" t="str">
        <f>"26/79"</f>
        <v>26/79</v>
      </c>
      <c r="F99" s="6" t="s">
        <v>114</v>
      </c>
      <c r="G99" s="6" t="s">
        <v>299</v>
      </c>
      <c r="H99" s="7">
        <v>34.04</v>
      </c>
    </row>
    <row r="100" spans="1:8" ht="15">
      <c r="A100" s="5">
        <v>99</v>
      </c>
      <c r="B100" s="6" t="s">
        <v>300</v>
      </c>
      <c r="C100" s="6" t="s">
        <v>301</v>
      </c>
      <c r="D100" s="6" t="s">
        <v>12</v>
      </c>
      <c r="E100" s="6" t="str">
        <f>"25/69"</f>
        <v>25/69</v>
      </c>
      <c r="F100" s="6" t="s">
        <v>302</v>
      </c>
      <c r="G100" s="6" t="s">
        <v>299</v>
      </c>
      <c r="H100" s="7">
        <v>34.04</v>
      </c>
    </row>
    <row r="101" spans="1:8" ht="15">
      <c r="A101" s="5">
        <v>100</v>
      </c>
      <c r="B101" s="6" t="s">
        <v>303</v>
      </c>
      <c r="C101" s="6" t="s">
        <v>24</v>
      </c>
      <c r="D101" s="6" t="s">
        <v>7</v>
      </c>
      <c r="E101" s="6" t="str">
        <f>"27/79"</f>
        <v>27/79</v>
      </c>
      <c r="F101" s="6" t="s">
        <v>78</v>
      </c>
      <c r="G101" s="6" t="s">
        <v>304</v>
      </c>
      <c r="H101" s="7">
        <v>34.04</v>
      </c>
    </row>
    <row r="102" spans="1:8" ht="15">
      <c r="A102" s="5">
        <v>101</v>
      </c>
      <c r="B102" s="6" t="s">
        <v>305</v>
      </c>
      <c r="C102" s="6" t="s">
        <v>85</v>
      </c>
      <c r="D102" s="6" t="s">
        <v>28</v>
      </c>
      <c r="E102" s="6" t="str">
        <f>"23/95"</f>
        <v>23/95</v>
      </c>
      <c r="F102" s="6" t="s">
        <v>114</v>
      </c>
      <c r="G102" s="6" t="s">
        <v>304</v>
      </c>
      <c r="H102" s="7">
        <v>34.04</v>
      </c>
    </row>
    <row r="103" spans="1:8" ht="15">
      <c r="A103" s="5">
        <v>102</v>
      </c>
      <c r="B103" s="6" t="s">
        <v>143</v>
      </c>
      <c r="C103" s="6" t="s">
        <v>306</v>
      </c>
      <c r="D103" s="6" t="s">
        <v>7</v>
      </c>
      <c r="E103" s="6" t="str">
        <f>"28/79"</f>
        <v>28/79</v>
      </c>
      <c r="F103" s="6" t="s">
        <v>307</v>
      </c>
      <c r="G103" s="6" t="s">
        <v>308</v>
      </c>
      <c r="H103" s="7">
        <v>34.04</v>
      </c>
    </row>
    <row r="104" spans="1:8" ht="15">
      <c r="A104" s="5">
        <v>103</v>
      </c>
      <c r="B104" s="6" t="s">
        <v>309</v>
      </c>
      <c r="C104" s="6" t="s">
        <v>310</v>
      </c>
      <c r="D104" s="6" t="s">
        <v>60</v>
      </c>
      <c r="E104" s="6" t="str">
        <f>"10/58"</f>
        <v>10/58</v>
      </c>
      <c r="F104" s="6" t="s">
        <v>17</v>
      </c>
      <c r="G104" s="6" t="s">
        <v>311</v>
      </c>
      <c r="H104" s="7">
        <v>34.04</v>
      </c>
    </row>
    <row r="105" spans="1:8" ht="15">
      <c r="A105" s="5">
        <v>104</v>
      </c>
      <c r="B105" s="6" t="s">
        <v>312</v>
      </c>
      <c r="C105" s="6" t="s">
        <v>313</v>
      </c>
      <c r="D105" s="6" t="s">
        <v>41</v>
      </c>
      <c r="E105" s="6" t="str">
        <f>"16/34"</f>
        <v>16/34</v>
      </c>
      <c r="F105" s="6" t="s">
        <v>56</v>
      </c>
      <c r="G105" s="6" t="s">
        <v>314</v>
      </c>
      <c r="H105" s="7">
        <v>34.03</v>
      </c>
    </row>
    <row r="106" spans="1:8" ht="15">
      <c r="A106" s="5">
        <v>105</v>
      </c>
      <c r="B106" s="6" t="s">
        <v>315</v>
      </c>
      <c r="C106" s="6" t="s">
        <v>109</v>
      </c>
      <c r="D106" s="6" t="s">
        <v>28</v>
      </c>
      <c r="E106" s="6" t="str">
        <f>"24/95"</f>
        <v>24/95</v>
      </c>
      <c r="F106" s="6" t="s">
        <v>284</v>
      </c>
      <c r="G106" s="6" t="s">
        <v>316</v>
      </c>
      <c r="H106" s="7">
        <v>34.03</v>
      </c>
    </row>
    <row r="107" spans="1:8" ht="15">
      <c r="A107" s="5">
        <v>106</v>
      </c>
      <c r="B107" s="6" t="s">
        <v>317</v>
      </c>
      <c r="C107" s="6" t="s">
        <v>49</v>
      </c>
      <c r="D107" s="6" t="s">
        <v>7</v>
      </c>
      <c r="E107" s="6" t="str">
        <f>"29/79"</f>
        <v>29/79</v>
      </c>
      <c r="F107" s="6" t="s">
        <v>17</v>
      </c>
      <c r="G107" s="6" t="s">
        <v>318</v>
      </c>
      <c r="H107" s="7">
        <v>34.03</v>
      </c>
    </row>
    <row r="108" spans="1:8" ht="15">
      <c r="A108" s="5">
        <v>107</v>
      </c>
      <c r="B108" s="6" t="s">
        <v>319</v>
      </c>
      <c r="C108" s="6" t="s">
        <v>16</v>
      </c>
      <c r="D108" s="6" t="s">
        <v>12</v>
      </c>
      <c r="E108" s="6" t="str">
        <f>"26/69"</f>
        <v>26/69</v>
      </c>
      <c r="F108" s="6" t="s">
        <v>204</v>
      </c>
      <c r="G108" s="6" t="s">
        <v>320</v>
      </c>
      <c r="H108" s="7">
        <v>34.03</v>
      </c>
    </row>
    <row r="109" spans="1:8" ht="15">
      <c r="A109" s="5">
        <v>108</v>
      </c>
      <c r="B109" s="6" t="s">
        <v>321</v>
      </c>
      <c r="C109" s="6" t="s">
        <v>322</v>
      </c>
      <c r="D109" s="6" t="s">
        <v>28</v>
      </c>
      <c r="E109" s="6" t="str">
        <f>"25/95"</f>
        <v>25/95</v>
      </c>
      <c r="F109" s="6" t="s">
        <v>230</v>
      </c>
      <c r="G109" s="6" t="s">
        <v>323</v>
      </c>
      <c r="H109" s="7">
        <v>33.56</v>
      </c>
    </row>
    <row r="110" spans="1:8" ht="15">
      <c r="A110" s="5">
        <v>109</v>
      </c>
      <c r="B110" s="6" t="s">
        <v>324</v>
      </c>
      <c r="C110" s="6" t="s">
        <v>325</v>
      </c>
      <c r="D110" s="6" t="s">
        <v>7</v>
      </c>
      <c r="E110" s="6" t="str">
        <f>"30/79"</f>
        <v>30/79</v>
      </c>
      <c r="F110" s="6" t="s">
        <v>326</v>
      </c>
      <c r="G110" s="6" t="s">
        <v>327</v>
      </c>
      <c r="H110" s="7">
        <v>33.53</v>
      </c>
    </row>
    <row r="111" spans="1:8" ht="15">
      <c r="A111" s="5">
        <v>110</v>
      </c>
      <c r="B111" s="6" t="s">
        <v>328</v>
      </c>
      <c r="C111" s="6" t="s">
        <v>310</v>
      </c>
      <c r="D111" s="6" t="s">
        <v>192</v>
      </c>
      <c r="E111" s="6" t="str">
        <f>"2/29"</f>
        <v>2/29</v>
      </c>
      <c r="F111" s="6" t="s">
        <v>329</v>
      </c>
      <c r="G111" s="6" t="s">
        <v>330</v>
      </c>
      <c r="H111" s="7">
        <v>33.26</v>
      </c>
    </row>
    <row r="112" spans="1:8" ht="15">
      <c r="A112" s="5">
        <v>111</v>
      </c>
      <c r="B112" s="6" t="s">
        <v>331</v>
      </c>
      <c r="C112" s="6" t="s">
        <v>70</v>
      </c>
      <c r="D112" s="6" t="s">
        <v>7</v>
      </c>
      <c r="E112" s="6" t="str">
        <f>"31/79"</f>
        <v>31/79</v>
      </c>
      <c r="F112" s="6" t="s">
        <v>175</v>
      </c>
      <c r="G112" s="6" t="s">
        <v>332</v>
      </c>
      <c r="H112" s="7">
        <v>33.26</v>
      </c>
    </row>
    <row r="113" spans="1:8" ht="15">
      <c r="A113" s="5">
        <v>112</v>
      </c>
      <c r="B113" s="6" t="s">
        <v>333</v>
      </c>
      <c r="C113" s="6" t="s">
        <v>36</v>
      </c>
      <c r="D113" s="6" t="s">
        <v>12</v>
      </c>
      <c r="E113" s="6" t="str">
        <f>"27/69"</f>
        <v>27/69</v>
      </c>
      <c r="F113" s="6" t="s">
        <v>196</v>
      </c>
      <c r="G113" s="6" t="s">
        <v>334</v>
      </c>
      <c r="H113" s="7">
        <v>33.26</v>
      </c>
    </row>
    <row r="114" spans="1:8" ht="15">
      <c r="A114" s="5">
        <v>113</v>
      </c>
      <c r="B114" s="6" t="s">
        <v>335</v>
      </c>
      <c r="C114" s="6" t="s">
        <v>336</v>
      </c>
      <c r="D114" s="6" t="s">
        <v>192</v>
      </c>
      <c r="E114" s="6" t="str">
        <f>"3/29"</f>
        <v>3/29</v>
      </c>
      <c r="F114" s="6" t="s">
        <v>17</v>
      </c>
      <c r="G114" s="6" t="s">
        <v>337</v>
      </c>
      <c r="H114" s="7">
        <v>33.26</v>
      </c>
    </row>
    <row r="115" spans="1:8" ht="15">
      <c r="A115" s="5">
        <v>114</v>
      </c>
      <c r="B115" s="6" t="s">
        <v>338</v>
      </c>
      <c r="C115" s="6" t="s">
        <v>339</v>
      </c>
      <c r="D115" s="6" t="s">
        <v>41</v>
      </c>
      <c r="E115" s="6" t="str">
        <f>"17/34"</f>
        <v>17/34</v>
      </c>
      <c r="F115" s="6" t="s">
        <v>340</v>
      </c>
      <c r="G115" s="6" t="s">
        <v>341</v>
      </c>
      <c r="H115" s="7">
        <v>33.26</v>
      </c>
    </row>
    <row r="116" spans="1:8" ht="15">
      <c r="A116" s="5">
        <v>115</v>
      </c>
      <c r="B116" s="6" t="s">
        <v>342</v>
      </c>
      <c r="C116" s="6" t="s">
        <v>102</v>
      </c>
      <c r="D116" s="6" t="s">
        <v>7</v>
      </c>
      <c r="E116" s="6" t="str">
        <f>"32/79"</f>
        <v>32/79</v>
      </c>
      <c r="F116" s="6" t="s">
        <v>67</v>
      </c>
      <c r="G116" s="6" t="s">
        <v>341</v>
      </c>
      <c r="H116" s="7">
        <v>33.26</v>
      </c>
    </row>
    <row r="117" spans="1:8" ht="15">
      <c r="A117" s="5">
        <v>116</v>
      </c>
      <c r="B117" s="6" t="s">
        <v>343</v>
      </c>
      <c r="C117" s="6" t="s">
        <v>116</v>
      </c>
      <c r="D117" s="6" t="s">
        <v>41</v>
      </c>
      <c r="E117" s="6" t="str">
        <f>"18/34"</f>
        <v>18/34</v>
      </c>
      <c r="F117" s="6" t="s">
        <v>344</v>
      </c>
      <c r="G117" s="6" t="s">
        <v>345</v>
      </c>
      <c r="H117" s="7">
        <v>33.26</v>
      </c>
    </row>
    <row r="118" spans="1:8" ht="15">
      <c r="A118" s="5">
        <v>117</v>
      </c>
      <c r="B118" s="6" t="s">
        <v>346</v>
      </c>
      <c r="C118" s="6" t="s">
        <v>105</v>
      </c>
      <c r="D118" s="6" t="s">
        <v>28</v>
      </c>
      <c r="E118" s="6" t="str">
        <f>"26/95"</f>
        <v>26/95</v>
      </c>
      <c r="F118" s="6" t="s">
        <v>86</v>
      </c>
      <c r="G118" s="6" t="s">
        <v>347</v>
      </c>
      <c r="H118" s="7">
        <v>33.25</v>
      </c>
    </row>
    <row r="119" spans="1:8" ht="15">
      <c r="A119" s="5">
        <v>118</v>
      </c>
      <c r="B119" s="6" t="s">
        <v>348</v>
      </c>
      <c r="C119" s="6" t="s">
        <v>129</v>
      </c>
      <c r="D119" s="6" t="s">
        <v>41</v>
      </c>
      <c r="E119" s="6" t="str">
        <f>"19/34"</f>
        <v>19/34</v>
      </c>
      <c r="F119" s="6" t="s">
        <v>349</v>
      </c>
      <c r="G119" s="6" t="s">
        <v>350</v>
      </c>
      <c r="H119" s="7">
        <v>33.25</v>
      </c>
    </row>
    <row r="120" spans="1:8" ht="15">
      <c r="A120" s="5">
        <v>119</v>
      </c>
      <c r="B120" s="6" t="s">
        <v>351</v>
      </c>
      <c r="C120" s="6" t="s">
        <v>49</v>
      </c>
      <c r="D120" s="6" t="s">
        <v>41</v>
      </c>
      <c r="E120" s="6" t="str">
        <f>"20/34"</f>
        <v>20/34</v>
      </c>
      <c r="F120" s="6" t="s">
        <v>114</v>
      </c>
      <c r="G120" s="6" t="s">
        <v>352</v>
      </c>
      <c r="H120" s="7">
        <v>33.25</v>
      </c>
    </row>
    <row r="121" spans="1:8" ht="15">
      <c r="A121" s="5">
        <v>120</v>
      </c>
      <c r="B121" s="6" t="s">
        <v>353</v>
      </c>
      <c r="C121" s="6" t="s">
        <v>40</v>
      </c>
      <c r="D121" s="6" t="s">
        <v>28</v>
      </c>
      <c r="E121" s="6" t="str">
        <f>"27/95"</f>
        <v>27/95</v>
      </c>
      <c r="F121" s="6" t="s">
        <v>17</v>
      </c>
      <c r="G121" s="6" t="s">
        <v>354</v>
      </c>
      <c r="H121" s="7">
        <v>33.25</v>
      </c>
    </row>
    <row r="122" spans="1:8" ht="15">
      <c r="A122" s="5">
        <v>121</v>
      </c>
      <c r="B122" s="6" t="s">
        <v>355</v>
      </c>
      <c r="C122" s="6" t="s">
        <v>356</v>
      </c>
      <c r="D122" s="6" t="s">
        <v>192</v>
      </c>
      <c r="E122" s="6" t="str">
        <f>"4/29"</f>
        <v>4/29</v>
      </c>
      <c r="F122" s="6" t="s">
        <v>67</v>
      </c>
      <c r="G122" s="6" t="s">
        <v>357</v>
      </c>
      <c r="H122" s="7">
        <v>33.25</v>
      </c>
    </row>
    <row r="123" spans="1:8" ht="15">
      <c r="A123" s="5">
        <v>122</v>
      </c>
      <c r="B123" s="6" t="s">
        <v>358</v>
      </c>
      <c r="C123" s="6" t="s">
        <v>24</v>
      </c>
      <c r="D123" s="6" t="s">
        <v>28</v>
      </c>
      <c r="E123" s="6" t="str">
        <f>"28/95"</f>
        <v>28/95</v>
      </c>
      <c r="F123" s="6" t="s">
        <v>175</v>
      </c>
      <c r="G123" s="6" t="s">
        <v>359</v>
      </c>
      <c r="H123" s="7">
        <v>33.25</v>
      </c>
    </row>
    <row r="124" spans="1:8" ht="15">
      <c r="A124" s="5">
        <v>123</v>
      </c>
      <c r="B124" s="6" t="s">
        <v>360</v>
      </c>
      <c r="C124" s="6" t="s">
        <v>11</v>
      </c>
      <c r="D124" s="6" t="s">
        <v>28</v>
      </c>
      <c r="E124" s="6" t="str">
        <f>"29/95"</f>
        <v>29/95</v>
      </c>
      <c r="F124" s="6" t="s">
        <v>307</v>
      </c>
      <c r="G124" s="6" t="s">
        <v>361</v>
      </c>
      <c r="H124" s="7">
        <v>33.25</v>
      </c>
    </row>
    <row r="125" spans="1:8" ht="15">
      <c r="A125" s="5">
        <v>124</v>
      </c>
      <c r="B125" s="6" t="s">
        <v>362</v>
      </c>
      <c r="C125" s="6" t="s">
        <v>11</v>
      </c>
      <c r="D125" s="6" t="s">
        <v>60</v>
      </c>
      <c r="E125" s="6" t="str">
        <f>"11/58"</f>
        <v>11/58</v>
      </c>
      <c r="F125" s="6" t="s">
        <v>363</v>
      </c>
      <c r="G125" s="6" t="s">
        <v>361</v>
      </c>
      <c r="H125" s="7">
        <v>33.25</v>
      </c>
    </row>
    <row r="126" spans="1:8" ht="15">
      <c r="A126" s="5">
        <v>125</v>
      </c>
      <c r="B126" s="6" t="s">
        <v>364</v>
      </c>
      <c r="C126" s="6" t="s">
        <v>40</v>
      </c>
      <c r="D126" s="6" t="s">
        <v>12</v>
      </c>
      <c r="E126" s="6" t="str">
        <f>"28/69"</f>
        <v>28/69</v>
      </c>
      <c r="F126" s="6" t="s">
        <v>365</v>
      </c>
      <c r="G126" s="6" t="s">
        <v>366</v>
      </c>
      <c r="H126" s="7">
        <v>33.24</v>
      </c>
    </row>
    <row r="127" spans="1:8" ht="15">
      <c r="A127" s="5">
        <v>126</v>
      </c>
      <c r="B127" s="6" t="s">
        <v>367</v>
      </c>
      <c r="C127" s="6" t="s">
        <v>368</v>
      </c>
      <c r="D127" s="6" t="s">
        <v>41</v>
      </c>
      <c r="E127" s="6" t="str">
        <f>"21/34"</f>
        <v>21/34</v>
      </c>
      <c r="F127" s="6" t="s">
        <v>110</v>
      </c>
      <c r="G127" s="6" t="s">
        <v>369</v>
      </c>
      <c r="H127" s="7">
        <v>33.24</v>
      </c>
    </row>
    <row r="128" spans="1:8" ht="15">
      <c r="A128" s="5">
        <v>127</v>
      </c>
      <c r="B128" s="6" t="s">
        <v>370</v>
      </c>
      <c r="C128" s="6" t="s">
        <v>371</v>
      </c>
      <c r="D128" s="6" t="s">
        <v>12</v>
      </c>
      <c r="E128" s="6" t="str">
        <f>"29/69"</f>
        <v>29/69</v>
      </c>
      <c r="F128" s="6" t="s">
        <v>372</v>
      </c>
      <c r="G128" s="6" t="s">
        <v>373</v>
      </c>
      <c r="H128" s="7">
        <v>33.24</v>
      </c>
    </row>
    <row r="129" spans="1:8" ht="15">
      <c r="A129" s="5">
        <v>128</v>
      </c>
      <c r="B129" s="6" t="s">
        <v>374</v>
      </c>
      <c r="C129" s="6" t="s">
        <v>137</v>
      </c>
      <c r="D129" s="6" t="s">
        <v>60</v>
      </c>
      <c r="E129" s="6" t="str">
        <f>"12/58"</f>
        <v>12/58</v>
      </c>
      <c r="F129" s="6" t="s">
        <v>204</v>
      </c>
      <c r="G129" s="6" t="s">
        <v>375</v>
      </c>
      <c r="H129" s="7">
        <v>33.24</v>
      </c>
    </row>
    <row r="130" spans="1:8" ht="15">
      <c r="A130" s="5">
        <v>129</v>
      </c>
      <c r="B130" s="6" t="s">
        <v>376</v>
      </c>
      <c r="C130" s="6" t="s">
        <v>377</v>
      </c>
      <c r="D130" s="6" t="s">
        <v>283</v>
      </c>
      <c r="E130" s="6" t="str">
        <f>"2/6"</f>
        <v>2/6</v>
      </c>
      <c r="F130" s="6" t="s">
        <v>378</v>
      </c>
      <c r="G130" s="6" t="s">
        <v>379</v>
      </c>
      <c r="H130" s="7">
        <v>33.24</v>
      </c>
    </row>
    <row r="131" spans="1:8" ht="15">
      <c r="A131" s="5">
        <v>130</v>
      </c>
      <c r="B131" s="6" t="s">
        <v>380</v>
      </c>
      <c r="C131" s="6" t="s">
        <v>63</v>
      </c>
      <c r="D131" s="6" t="s">
        <v>28</v>
      </c>
      <c r="E131" s="6" t="str">
        <f>"30/95"</f>
        <v>30/95</v>
      </c>
      <c r="F131" s="6" t="s">
        <v>230</v>
      </c>
      <c r="G131" s="6" t="s">
        <v>379</v>
      </c>
      <c r="H131" s="7">
        <v>33.24</v>
      </c>
    </row>
    <row r="132" spans="1:8" ht="15">
      <c r="A132" s="5">
        <v>131</v>
      </c>
      <c r="B132" s="6" t="s">
        <v>381</v>
      </c>
      <c r="C132" s="6" t="s">
        <v>382</v>
      </c>
      <c r="D132" s="6" t="s">
        <v>192</v>
      </c>
      <c r="E132" s="6" t="str">
        <f>"5/29"</f>
        <v>5/29</v>
      </c>
      <c r="F132" s="6" t="s">
        <v>17</v>
      </c>
      <c r="G132" s="6" t="s">
        <v>383</v>
      </c>
      <c r="H132" s="7">
        <v>33.24</v>
      </c>
    </row>
    <row r="133" spans="1:8" ht="15">
      <c r="A133" s="5">
        <v>132</v>
      </c>
      <c r="B133" s="6" t="s">
        <v>384</v>
      </c>
      <c r="C133" s="6" t="s">
        <v>385</v>
      </c>
      <c r="D133" s="6" t="s">
        <v>41</v>
      </c>
      <c r="E133" s="6" t="str">
        <f>"22/34"</f>
        <v>22/34</v>
      </c>
      <c r="F133" s="6" t="s">
        <v>56</v>
      </c>
      <c r="G133" s="6" t="s">
        <v>386</v>
      </c>
      <c r="H133" s="7">
        <v>33.24</v>
      </c>
    </row>
    <row r="134" spans="1:8" ht="15">
      <c r="A134" s="5">
        <v>133</v>
      </c>
      <c r="B134" s="6" t="s">
        <v>387</v>
      </c>
      <c r="C134" s="6" t="s">
        <v>148</v>
      </c>
      <c r="D134" s="6" t="s">
        <v>28</v>
      </c>
      <c r="E134" s="6" t="str">
        <f>"32/95"</f>
        <v>32/95</v>
      </c>
      <c r="F134" s="6" t="s">
        <v>175</v>
      </c>
      <c r="G134" s="6" t="s">
        <v>388</v>
      </c>
      <c r="H134" s="7">
        <v>33.24</v>
      </c>
    </row>
    <row r="135" spans="1:8" ht="15">
      <c r="A135" s="5">
        <v>134</v>
      </c>
      <c r="B135" s="6" t="s">
        <v>389</v>
      </c>
      <c r="C135" s="6" t="s">
        <v>390</v>
      </c>
      <c r="D135" s="6" t="s">
        <v>28</v>
      </c>
      <c r="E135" s="6" t="str">
        <f>"31/95"</f>
        <v>31/95</v>
      </c>
      <c r="F135" s="6" t="s">
        <v>207</v>
      </c>
      <c r="G135" s="6" t="s">
        <v>388</v>
      </c>
      <c r="H135" s="7">
        <v>33.24</v>
      </c>
    </row>
    <row r="136" spans="1:8" ht="15">
      <c r="A136" s="5">
        <v>135</v>
      </c>
      <c r="B136" s="6" t="s">
        <v>391</v>
      </c>
      <c r="C136" s="6" t="s">
        <v>392</v>
      </c>
      <c r="D136" s="6" t="s">
        <v>12</v>
      </c>
      <c r="E136" s="6" t="str">
        <f>"30/69"</f>
        <v>30/69</v>
      </c>
      <c r="F136" s="6" t="s">
        <v>393</v>
      </c>
      <c r="G136" s="6" t="s">
        <v>388</v>
      </c>
      <c r="H136" s="7">
        <v>33.24</v>
      </c>
    </row>
    <row r="137" spans="1:8" ht="15">
      <c r="A137" s="5">
        <v>136</v>
      </c>
      <c r="B137" s="6" t="s">
        <v>394</v>
      </c>
      <c r="C137" s="6" t="s">
        <v>109</v>
      </c>
      <c r="D137" s="6" t="s">
        <v>28</v>
      </c>
      <c r="E137" s="6" t="str">
        <f>"33/95"</f>
        <v>33/95</v>
      </c>
      <c r="F137" s="6" t="s">
        <v>134</v>
      </c>
      <c r="G137" s="6" t="s">
        <v>395</v>
      </c>
      <c r="H137" s="7">
        <v>33.23</v>
      </c>
    </row>
    <row r="138" spans="1:8" ht="15">
      <c r="A138" s="5">
        <v>137</v>
      </c>
      <c r="B138" s="6" t="s">
        <v>396</v>
      </c>
      <c r="C138" s="6" t="s">
        <v>129</v>
      </c>
      <c r="D138" s="6" t="s">
        <v>12</v>
      </c>
      <c r="E138" s="6" t="str">
        <f>"31/69"</f>
        <v>31/69</v>
      </c>
      <c r="F138" s="6" t="s">
        <v>397</v>
      </c>
      <c r="G138" s="6" t="s">
        <v>398</v>
      </c>
      <c r="H138" s="7">
        <v>33.23</v>
      </c>
    </row>
    <row r="139" spans="1:8" ht="15">
      <c r="A139" s="5">
        <v>138</v>
      </c>
      <c r="B139" s="6" t="s">
        <v>399</v>
      </c>
      <c r="C139" s="6" t="s">
        <v>45</v>
      </c>
      <c r="D139" s="6" t="s">
        <v>12</v>
      </c>
      <c r="E139" s="6" t="str">
        <f>"32/69"</f>
        <v>32/69</v>
      </c>
      <c r="F139" s="6" t="s">
        <v>400</v>
      </c>
      <c r="G139" s="6" t="s">
        <v>398</v>
      </c>
      <c r="H139" s="7">
        <v>33.23</v>
      </c>
    </row>
    <row r="140" spans="1:8" ht="15">
      <c r="A140" s="5">
        <v>139</v>
      </c>
      <c r="B140" s="6" t="s">
        <v>401</v>
      </c>
      <c r="C140" s="6" t="s">
        <v>20</v>
      </c>
      <c r="D140" s="6" t="s">
        <v>7</v>
      </c>
      <c r="E140" s="6" t="str">
        <f>"33/79"</f>
        <v>33/79</v>
      </c>
      <c r="F140" s="6" t="s">
        <v>17</v>
      </c>
      <c r="G140" s="6" t="s">
        <v>402</v>
      </c>
      <c r="H140" s="7">
        <v>33.23</v>
      </c>
    </row>
    <row r="141" spans="1:8" ht="15">
      <c r="A141" s="5">
        <v>140</v>
      </c>
      <c r="B141" s="6" t="s">
        <v>403</v>
      </c>
      <c r="C141" s="6" t="s">
        <v>215</v>
      </c>
      <c r="D141" s="6" t="s">
        <v>12</v>
      </c>
      <c r="E141" s="6" t="str">
        <f>"33/69"</f>
        <v>33/69</v>
      </c>
      <c r="F141" s="6" t="s">
        <v>114</v>
      </c>
      <c r="G141" s="6" t="s">
        <v>404</v>
      </c>
      <c r="H141" s="7">
        <v>33.23</v>
      </c>
    </row>
    <row r="142" spans="1:8" ht="15">
      <c r="A142" s="5">
        <v>141</v>
      </c>
      <c r="B142" s="6" t="s">
        <v>405</v>
      </c>
      <c r="C142" s="6" t="s">
        <v>289</v>
      </c>
      <c r="D142" s="6" t="s">
        <v>60</v>
      </c>
      <c r="E142" s="6" t="str">
        <f>"13/58"</f>
        <v>13/58</v>
      </c>
      <c r="F142" s="6" t="s">
        <v>86</v>
      </c>
      <c r="G142" s="6" t="s">
        <v>406</v>
      </c>
      <c r="H142" s="7">
        <v>33.23</v>
      </c>
    </row>
    <row r="143" spans="1:8" ht="15">
      <c r="A143" s="5">
        <v>142</v>
      </c>
      <c r="B143" s="6" t="s">
        <v>407</v>
      </c>
      <c r="C143" s="6" t="s">
        <v>137</v>
      </c>
      <c r="D143" s="6" t="s">
        <v>12</v>
      </c>
      <c r="E143" s="6" t="str">
        <f>"34/69"</f>
        <v>34/69</v>
      </c>
      <c r="F143" s="6" t="s">
        <v>408</v>
      </c>
      <c r="G143" s="6" t="s">
        <v>409</v>
      </c>
      <c r="H143" s="7">
        <v>33.23</v>
      </c>
    </row>
    <row r="144" spans="1:8" ht="15">
      <c r="A144" s="5">
        <v>143</v>
      </c>
      <c r="B144" s="6" t="s">
        <v>410</v>
      </c>
      <c r="C144" s="6" t="s">
        <v>137</v>
      </c>
      <c r="D144" s="6" t="s">
        <v>7</v>
      </c>
      <c r="E144" s="6" t="str">
        <f>"34/79"</f>
        <v>34/79</v>
      </c>
      <c r="F144" s="6" t="s">
        <v>408</v>
      </c>
      <c r="G144" s="6" t="s">
        <v>411</v>
      </c>
      <c r="H144" s="7">
        <v>33.23</v>
      </c>
    </row>
    <row r="145" spans="1:8" ht="15">
      <c r="A145" s="5">
        <v>144</v>
      </c>
      <c r="B145" s="6" t="s">
        <v>412</v>
      </c>
      <c r="C145" s="6" t="s">
        <v>306</v>
      </c>
      <c r="D145" s="6" t="s">
        <v>12</v>
      </c>
      <c r="E145" s="6" t="str">
        <f>"35/69"</f>
        <v>35/69</v>
      </c>
      <c r="F145" s="6" t="s">
        <v>408</v>
      </c>
      <c r="G145" s="6" t="s">
        <v>411</v>
      </c>
      <c r="H145" s="7">
        <v>33.23</v>
      </c>
    </row>
    <row r="146" spans="1:8" ht="15">
      <c r="A146" s="5">
        <v>145</v>
      </c>
      <c r="B146" s="6" t="s">
        <v>413</v>
      </c>
      <c r="C146" s="6" t="s">
        <v>129</v>
      </c>
      <c r="D146" s="6" t="s">
        <v>28</v>
      </c>
      <c r="E146" s="6" t="str">
        <f>"34/95"</f>
        <v>34/95</v>
      </c>
      <c r="F146" s="6" t="s">
        <v>414</v>
      </c>
      <c r="G146" s="6" t="s">
        <v>415</v>
      </c>
      <c r="H146" s="7">
        <v>33.23</v>
      </c>
    </row>
    <row r="147" spans="1:8" ht="15">
      <c r="A147" s="5">
        <v>146</v>
      </c>
      <c r="B147" s="6" t="s">
        <v>416</v>
      </c>
      <c r="C147" s="6" t="s">
        <v>417</v>
      </c>
      <c r="D147" s="6" t="s">
        <v>12</v>
      </c>
      <c r="E147" s="6" t="str">
        <f>"36/69"</f>
        <v>36/69</v>
      </c>
      <c r="F147" s="6" t="s">
        <v>225</v>
      </c>
      <c r="G147" s="6" t="s">
        <v>418</v>
      </c>
      <c r="H147" s="7">
        <v>33.23</v>
      </c>
    </row>
    <row r="148" spans="1:8" ht="15">
      <c r="A148" s="5">
        <v>147</v>
      </c>
      <c r="B148" s="6" t="s">
        <v>419</v>
      </c>
      <c r="C148" s="6" t="s">
        <v>178</v>
      </c>
      <c r="D148" s="6" t="s">
        <v>41</v>
      </c>
      <c r="E148" s="6" t="str">
        <f>"23/34"</f>
        <v>23/34</v>
      </c>
      <c r="F148" s="6" t="s">
        <v>349</v>
      </c>
      <c r="G148" s="6" t="s">
        <v>420</v>
      </c>
      <c r="H148" s="7">
        <v>33.23</v>
      </c>
    </row>
    <row r="149" spans="1:8" ht="15">
      <c r="A149" s="5">
        <v>148</v>
      </c>
      <c r="B149" s="6" t="s">
        <v>421</v>
      </c>
      <c r="C149" s="6" t="s">
        <v>40</v>
      </c>
      <c r="D149" s="6" t="s">
        <v>7</v>
      </c>
      <c r="E149" s="6" t="str">
        <f>"35/79"</f>
        <v>35/79</v>
      </c>
      <c r="F149" s="6" t="s">
        <v>422</v>
      </c>
      <c r="G149" s="6" t="s">
        <v>420</v>
      </c>
      <c r="H149" s="7">
        <v>33.23</v>
      </c>
    </row>
    <row r="150" spans="1:8" ht="15">
      <c r="A150" s="5">
        <v>149</v>
      </c>
      <c r="B150" s="6" t="s">
        <v>423</v>
      </c>
      <c r="C150" s="6" t="s">
        <v>167</v>
      </c>
      <c r="D150" s="6" t="s">
        <v>192</v>
      </c>
      <c r="E150" s="6" t="str">
        <f>"6/29"</f>
        <v>6/29</v>
      </c>
      <c r="F150" s="6" t="s">
        <v>204</v>
      </c>
      <c r="G150" s="6" t="s">
        <v>424</v>
      </c>
      <c r="H150" s="7">
        <v>33.23</v>
      </c>
    </row>
    <row r="151" spans="1:8" ht="15">
      <c r="A151" s="5">
        <v>150</v>
      </c>
      <c r="B151" s="6" t="s">
        <v>425</v>
      </c>
      <c r="C151" s="6" t="s">
        <v>109</v>
      </c>
      <c r="D151" s="6" t="s">
        <v>7</v>
      </c>
      <c r="E151" s="6" t="str">
        <f>"36/79"</f>
        <v>36/79</v>
      </c>
      <c r="F151" s="6" t="s">
        <v>120</v>
      </c>
      <c r="G151" s="6" t="s">
        <v>426</v>
      </c>
      <c r="H151" s="7">
        <v>33.22</v>
      </c>
    </row>
    <row r="152" spans="1:8" ht="15">
      <c r="A152" s="5">
        <v>151</v>
      </c>
      <c r="B152" s="6" t="s">
        <v>427</v>
      </c>
      <c r="C152" s="6" t="s">
        <v>20</v>
      </c>
      <c r="D152" s="6" t="s">
        <v>28</v>
      </c>
      <c r="E152" s="6" t="str">
        <f>"35/95"</f>
        <v>35/95</v>
      </c>
      <c r="F152" s="6" t="s">
        <v>67</v>
      </c>
      <c r="G152" s="6" t="s">
        <v>426</v>
      </c>
      <c r="H152" s="7">
        <v>33.22</v>
      </c>
    </row>
    <row r="153" spans="1:8" ht="15">
      <c r="A153" s="5">
        <v>152</v>
      </c>
      <c r="B153" s="6" t="s">
        <v>428</v>
      </c>
      <c r="C153" s="6" t="s">
        <v>429</v>
      </c>
      <c r="D153" s="6" t="s">
        <v>28</v>
      </c>
      <c r="E153" s="6" t="str">
        <f>"36/95"</f>
        <v>36/95</v>
      </c>
      <c r="F153" s="6" t="s">
        <v>17</v>
      </c>
      <c r="G153" s="6" t="s">
        <v>430</v>
      </c>
      <c r="H153" s="7">
        <v>33.22</v>
      </c>
    </row>
    <row r="154" spans="1:8" ht="15">
      <c r="A154" s="5">
        <v>153</v>
      </c>
      <c r="B154" s="6" t="s">
        <v>431</v>
      </c>
      <c r="C154" s="6" t="s">
        <v>63</v>
      </c>
      <c r="D154" s="6" t="s">
        <v>28</v>
      </c>
      <c r="E154" s="6" t="str">
        <f>"37/95"</f>
        <v>37/95</v>
      </c>
      <c r="F154" s="6" t="s">
        <v>17</v>
      </c>
      <c r="G154" s="6" t="s">
        <v>432</v>
      </c>
      <c r="H154" s="7">
        <v>33.22</v>
      </c>
    </row>
    <row r="155" spans="1:8" ht="15">
      <c r="A155" s="5">
        <v>154</v>
      </c>
      <c r="B155" s="6" t="s">
        <v>433</v>
      </c>
      <c r="C155" s="6" t="s">
        <v>178</v>
      </c>
      <c r="D155" s="6" t="s">
        <v>12</v>
      </c>
      <c r="E155" s="6" t="str">
        <f>"37/69"</f>
        <v>37/69</v>
      </c>
      <c r="F155" s="6" t="s">
        <v>114</v>
      </c>
      <c r="G155" s="6" t="s">
        <v>434</v>
      </c>
      <c r="H155" s="7">
        <v>33.22</v>
      </c>
    </row>
    <row r="156" spans="1:8" ht="15">
      <c r="A156" s="5">
        <v>155</v>
      </c>
      <c r="B156" s="6" t="s">
        <v>435</v>
      </c>
      <c r="C156" s="6" t="s">
        <v>436</v>
      </c>
      <c r="D156" s="6" t="s">
        <v>41</v>
      </c>
      <c r="E156" s="6" t="str">
        <f>"24/34"</f>
        <v>24/34</v>
      </c>
      <c r="F156" s="6" t="s">
        <v>82</v>
      </c>
      <c r="G156" s="6" t="s">
        <v>437</v>
      </c>
      <c r="H156" s="7">
        <v>33.22</v>
      </c>
    </row>
    <row r="157" spans="1:8" ht="15">
      <c r="A157" s="5">
        <v>156</v>
      </c>
      <c r="B157" s="6" t="s">
        <v>438</v>
      </c>
      <c r="C157" s="6" t="s">
        <v>439</v>
      </c>
      <c r="D157" s="6" t="s">
        <v>440</v>
      </c>
      <c r="E157" s="6" t="str">
        <f>"1/10"</f>
        <v>1/10</v>
      </c>
      <c r="F157" s="6" t="s">
        <v>67</v>
      </c>
      <c r="G157" s="6" t="s">
        <v>441</v>
      </c>
      <c r="H157" s="7">
        <v>33.22</v>
      </c>
    </row>
    <row r="158" spans="1:8" ht="15">
      <c r="A158" s="5">
        <v>157</v>
      </c>
      <c r="B158" s="6" t="s">
        <v>442</v>
      </c>
      <c r="C158" s="6" t="s">
        <v>116</v>
      </c>
      <c r="D158" s="6" t="s">
        <v>12</v>
      </c>
      <c r="E158" s="6" t="str">
        <f>"38/69"</f>
        <v>38/69</v>
      </c>
      <c r="F158" s="6" t="s">
        <v>443</v>
      </c>
      <c r="G158" s="6" t="s">
        <v>444</v>
      </c>
      <c r="H158" s="7">
        <v>33.22</v>
      </c>
    </row>
    <row r="159" spans="1:8" ht="15">
      <c r="A159" s="5">
        <v>158</v>
      </c>
      <c r="B159" s="6" t="s">
        <v>445</v>
      </c>
      <c r="C159" s="6" t="s">
        <v>446</v>
      </c>
      <c r="D159" s="6" t="s">
        <v>60</v>
      </c>
      <c r="E159" s="6" t="str">
        <f>"14/58"</f>
        <v>14/58</v>
      </c>
      <c r="F159" s="6" t="s">
        <v>447</v>
      </c>
      <c r="G159" s="6" t="s">
        <v>448</v>
      </c>
      <c r="H159" s="7">
        <v>33.22</v>
      </c>
    </row>
    <row r="160" spans="1:8" ht="15">
      <c r="A160" s="5">
        <v>159</v>
      </c>
      <c r="B160" s="6" t="s">
        <v>449</v>
      </c>
      <c r="C160" s="6" t="s">
        <v>49</v>
      </c>
      <c r="D160" s="6" t="s">
        <v>12</v>
      </c>
      <c r="E160" s="6" t="str">
        <f>"39/69"</f>
        <v>39/69</v>
      </c>
      <c r="F160" s="6" t="s">
        <v>182</v>
      </c>
      <c r="G160" s="6" t="s">
        <v>450</v>
      </c>
      <c r="H160" s="7">
        <v>33.21</v>
      </c>
    </row>
    <row r="161" spans="1:8" ht="15">
      <c r="A161" s="5">
        <v>160</v>
      </c>
      <c r="B161" s="6" t="s">
        <v>451</v>
      </c>
      <c r="C161" s="6" t="s">
        <v>63</v>
      </c>
      <c r="D161" s="6" t="s">
        <v>28</v>
      </c>
      <c r="E161" s="6" t="str">
        <f>"38/95"</f>
        <v>38/95</v>
      </c>
      <c r="F161" s="6" t="s">
        <v>340</v>
      </c>
      <c r="G161" s="6" t="s">
        <v>450</v>
      </c>
      <c r="H161" s="7">
        <v>33.21</v>
      </c>
    </row>
    <row r="162" spans="1:8" ht="15">
      <c r="A162" s="5">
        <v>161</v>
      </c>
      <c r="B162" s="6" t="s">
        <v>452</v>
      </c>
      <c r="C162" s="6" t="s">
        <v>453</v>
      </c>
      <c r="D162" s="6" t="s">
        <v>7</v>
      </c>
      <c r="E162" s="6" t="str">
        <f>"37/79"</f>
        <v>37/79</v>
      </c>
      <c r="F162" s="6" t="s">
        <v>78</v>
      </c>
      <c r="G162" s="6" t="s">
        <v>454</v>
      </c>
      <c r="H162" s="7">
        <v>33.21</v>
      </c>
    </row>
    <row r="163" spans="1:8" ht="15">
      <c r="A163" s="5">
        <v>162</v>
      </c>
      <c r="B163" s="6" t="s">
        <v>455</v>
      </c>
      <c r="C163" s="6" t="s">
        <v>456</v>
      </c>
      <c r="D163" s="6" t="s">
        <v>7</v>
      </c>
      <c r="E163" s="6" t="str">
        <f>"38/79"</f>
        <v>38/79</v>
      </c>
      <c r="F163" s="6" t="s">
        <v>67</v>
      </c>
      <c r="G163" s="6" t="s">
        <v>457</v>
      </c>
      <c r="H163" s="7">
        <v>33.01</v>
      </c>
    </row>
    <row r="164" spans="1:8" ht="15">
      <c r="A164" s="5">
        <v>163</v>
      </c>
      <c r="B164" s="6" t="s">
        <v>458</v>
      </c>
      <c r="C164" s="6" t="s">
        <v>459</v>
      </c>
      <c r="D164" s="6" t="s">
        <v>283</v>
      </c>
      <c r="E164" s="6" t="str">
        <f>"3/6"</f>
        <v>3/6</v>
      </c>
      <c r="F164" s="6" t="s">
        <v>67</v>
      </c>
      <c r="G164" s="6" t="s">
        <v>457</v>
      </c>
      <c r="H164" s="7">
        <v>33.01</v>
      </c>
    </row>
    <row r="165" spans="1:8" ht="15">
      <c r="A165" s="5">
        <v>164</v>
      </c>
      <c r="B165" s="6" t="s">
        <v>460</v>
      </c>
      <c r="C165" s="6" t="s">
        <v>63</v>
      </c>
      <c r="D165" s="6" t="s">
        <v>28</v>
      </c>
      <c r="E165" s="6" t="str">
        <f>"39/95"</f>
        <v>39/95</v>
      </c>
      <c r="F165" s="6" t="s">
        <v>207</v>
      </c>
      <c r="G165" s="6" t="s">
        <v>461</v>
      </c>
      <c r="H165" s="7">
        <v>33.01</v>
      </c>
    </row>
    <row r="166" spans="1:8" ht="15">
      <c r="A166" s="5">
        <v>165</v>
      </c>
      <c r="B166" s="6" t="s">
        <v>462</v>
      </c>
      <c r="C166" s="6" t="s">
        <v>463</v>
      </c>
      <c r="D166" s="6" t="s">
        <v>192</v>
      </c>
      <c r="E166" s="6" t="str">
        <f>"7/29"</f>
        <v>7/29</v>
      </c>
      <c r="F166" s="6" t="s">
        <v>464</v>
      </c>
      <c r="G166" s="6" t="s">
        <v>465</v>
      </c>
      <c r="H166" s="7">
        <v>33.01</v>
      </c>
    </row>
    <row r="167" spans="1:8" ht="15">
      <c r="A167" s="5">
        <v>166</v>
      </c>
      <c r="B167" s="6" t="s">
        <v>466</v>
      </c>
      <c r="C167" s="6" t="s">
        <v>467</v>
      </c>
      <c r="D167" s="6" t="s">
        <v>60</v>
      </c>
      <c r="E167" s="6" t="str">
        <f>"15/58"</f>
        <v>15/58</v>
      </c>
      <c r="F167" s="6" t="s">
        <v>329</v>
      </c>
      <c r="G167" s="6" t="s">
        <v>468</v>
      </c>
      <c r="H167" s="7">
        <v>33.01</v>
      </c>
    </row>
    <row r="168" spans="1:8" ht="15">
      <c r="A168" s="5">
        <v>167</v>
      </c>
      <c r="B168" s="6" t="s">
        <v>469</v>
      </c>
      <c r="C168" s="6" t="s">
        <v>102</v>
      </c>
      <c r="D168" s="6" t="s">
        <v>12</v>
      </c>
      <c r="E168" s="6" t="str">
        <f>"40/69"</f>
        <v>40/69</v>
      </c>
      <c r="F168" s="6" t="s">
        <v>114</v>
      </c>
      <c r="G168" s="6" t="s">
        <v>470</v>
      </c>
      <c r="H168" s="7">
        <v>33</v>
      </c>
    </row>
    <row r="169" spans="1:8" ht="15">
      <c r="A169" s="5">
        <v>168</v>
      </c>
      <c r="B169" s="6" t="s">
        <v>471</v>
      </c>
      <c r="C169" s="6" t="s">
        <v>129</v>
      </c>
      <c r="D169" s="6" t="s">
        <v>41</v>
      </c>
      <c r="E169" s="6" t="str">
        <f>"25/34"</f>
        <v>25/34</v>
      </c>
      <c r="F169" s="6" t="s">
        <v>230</v>
      </c>
      <c r="G169" s="6" t="s">
        <v>472</v>
      </c>
      <c r="H169" s="7">
        <v>32.99</v>
      </c>
    </row>
    <row r="170" spans="1:8" ht="15">
      <c r="A170" s="5">
        <v>169</v>
      </c>
      <c r="B170" s="6" t="s">
        <v>473</v>
      </c>
      <c r="C170" s="6" t="s">
        <v>24</v>
      </c>
      <c r="D170" s="6" t="s">
        <v>12</v>
      </c>
      <c r="E170" s="6" t="str">
        <f>"41/69"</f>
        <v>41/69</v>
      </c>
      <c r="F170" s="6" t="s">
        <v>67</v>
      </c>
      <c r="G170" s="6" t="s">
        <v>474</v>
      </c>
      <c r="H170" s="7">
        <v>32.61</v>
      </c>
    </row>
    <row r="171" spans="1:8" ht="15">
      <c r="A171" s="5">
        <v>170</v>
      </c>
      <c r="B171" s="6" t="s">
        <v>475</v>
      </c>
      <c r="C171" s="6" t="s">
        <v>185</v>
      </c>
      <c r="D171" s="6" t="s">
        <v>28</v>
      </c>
      <c r="E171" s="6" t="str">
        <f>"40/95"</f>
        <v>40/95</v>
      </c>
      <c r="F171" s="6" t="s">
        <v>145</v>
      </c>
      <c r="G171" s="6" t="s">
        <v>476</v>
      </c>
      <c r="H171" s="7">
        <v>32.61</v>
      </c>
    </row>
    <row r="172" spans="1:8" ht="15">
      <c r="A172" s="5">
        <v>171</v>
      </c>
      <c r="B172" s="6" t="s">
        <v>477</v>
      </c>
      <c r="C172" s="6" t="s">
        <v>85</v>
      </c>
      <c r="D172" s="6" t="s">
        <v>7</v>
      </c>
      <c r="E172" s="6" t="str">
        <f>"39/79"</f>
        <v>39/79</v>
      </c>
      <c r="F172" s="6" t="s">
        <v>478</v>
      </c>
      <c r="G172" s="6" t="s">
        <v>479</v>
      </c>
      <c r="H172" s="7">
        <v>32.61</v>
      </c>
    </row>
    <row r="173" spans="1:8" ht="15">
      <c r="A173" s="5">
        <v>172</v>
      </c>
      <c r="B173" s="6" t="s">
        <v>480</v>
      </c>
      <c r="C173" s="6" t="s">
        <v>36</v>
      </c>
      <c r="D173" s="6" t="s">
        <v>7</v>
      </c>
      <c r="E173" s="6" t="str">
        <f>"40/79"</f>
        <v>40/79</v>
      </c>
      <c r="F173" s="6" t="s">
        <v>447</v>
      </c>
      <c r="G173" s="6" t="s">
        <v>481</v>
      </c>
      <c r="H173" s="7">
        <v>32.61</v>
      </c>
    </row>
    <row r="174" spans="1:8" ht="15">
      <c r="A174" s="5">
        <v>173</v>
      </c>
      <c r="B174" s="6" t="s">
        <v>482</v>
      </c>
      <c r="C174" s="6" t="s">
        <v>102</v>
      </c>
      <c r="D174" s="6" t="s">
        <v>12</v>
      </c>
      <c r="E174" s="6" t="str">
        <f>"42/69"</f>
        <v>42/69</v>
      </c>
      <c r="F174" s="6" t="s">
        <v>17</v>
      </c>
      <c r="G174" s="6" t="s">
        <v>481</v>
      </c>
      <c r="H174" s="7">
        <v>32.61</v>
      </c>
    </row>
    <row r="175" spans="1:8" ht="15">
      <c r="A175" s="5">
        <v>174</v>
      </c>
      <c r="B175" s="6" t="s">
        <v>483</v>
      </c>
      <c r="C175" s="6" t="s">
        <v>417</v>
      </c>
      <c r="D175" s="6" t="s">
        <v>12</v>
      </c>
      <c r="E175" s="6" t="str">
        <f>"43/69"</f>
        <v>43/69</v>
      </c>
      <c r="F175" s="6" t="s">
        <v>114</v>
      </c>
      <c r="G175" s="6" t="s">
        <v>484</v>
      </c>
      <c r="H175" s="7">
        <v>32.61</v>
      </c>
    </row>
    <row r="176" spans="1:8" ht="15">
      <c r="A176" s="5">
        <v>175</v>
      </c>
      <c r="B176" s="6" t="s">
        <v>485</v>
      </c>
      <c r="C176" s="6" t="s">
        <v>486</v>
      </c>
      <c r="D176" s="6" t="s">
        <v>28</v>
      </c>
      <c r="E176" s="6" t="str">
        <f>"41/95"</f>
        <v>41/95</v>
      </c>
      <c r="F176" s="6" t="s">
        <v>230</v>
      </c>
      <c r="G176" s="6" t="s">
        <v>487</v>
      </c>
      <c r="H176" s="7">
        <v>32.61</v>
      </c>
    </row>
    <row r="177" spans="1:8" ht="15">
      <c r="A177" s="5">
        <v>176</v>
      </c>
      <c r="B177" s="6" t="s">
        <v>488</v>
      </c>
      <c r="C177" s="6" t="s">
        <v>129</v>
      </c>
      <c r="D177" s="6" t="s">
        <v>12</v>
      </c>
      <c r="E177" s="6" t="str">
        <f>"44/69"</f>
        <v>44/69</v>
      </c>
      <c r="F177" s="6" t="s">
        <v>78</v>
      </c>
      <c r="G177" s="6" t="s">
        <v>489</v>
      </c>
      <c r="H177" s="7">
        <v>32.6</v>
      </c>
    </row>
    <row r="178" spans="1:8" ht="15">
      <c r="A178" s="5">
        <v>177</v>
      </c>
      <c r="B178" s="6" t="s">
        <v>490</v>
      </c>
      <c r="C178" s="6" t="s">
        <v>491</v>
      </c>
      <c r="D178" s="6" t="s">
        <v>28</v>
      </c>
      <c r="E178" s="6" t="str">
        <f>"42/95"</f>
        <v>42/95</v>
      </c>
      <c r="F178" s="6" t="s">
        <v>114</v>
      </c>
      <c r="G178" s="6" t="s">
        <v>489</v>
      </c>
      <c r="H178" s="7">
        <v>32.6</v>
      </c>
    </row>
    <row r="179" spans="1:8" ht="15">
      <c r="A179" s="5">
        <v>178</v>
      </c>
      <c r="B179" s="6" t="s">
        <v>492</v>
      </c>
      <c r="C179" s="6" t="s">
        <v>20</v>
      </c>
      <c r="D179" s="6" t="s">
        <v>7</v>
      </c>
      <c r="E179" s="6" t="str">
        <f>"41/79"</f>
        <v>41/79</v>
      </c>
      <c r="F179" s="6" t="s">
        <v>130</v>
      </c>
      <c r="G179" s="6" t="s">
        <v>493</v>
      </c>
      <c r="H179" s="7">
        <v>32.6</v>
      </c>
    </row>
    <row r="180" spans="1:8" ht="15">
      <c r="A180" s="5">
        <v>179</v>
      </c>
      <c r="B180" s="6" t="s">
        <v>494</v>
      </c>
      <c r="C180" s="6" t="s">
        <v>170</v>
      </c>
      <c r="D180" s="6" t="s">
        <v>28</v>
      </c>
      <c r="E180" s="6" t="str">
        <f>"43/95"</f>
        <v>43/95</v>
      </c>
      <c r="F180" s="6" t="s">
        <v>145</v>
      </c>
      <c r="G180" s="6" t="s">
        <v>495</v>
      </c>
      <c r="H180" s="7">
        <v>32.6</v>
      </c>
    </row>
    <row r="181" spans="1:8" ht="15">
      <c r="A181" s="5">
        <v>180</v>
      </c>
      <c r="B181" s="6" t="s">
        <v>496</v>
      </c>
      <c r="C181" s="6" t="s">
        <v>105</v>
      </c>
      <c r="D181" s="6" t="s">
        <v>28</v>
      </c>
      <c r="E181" s="6" t="str">
        <f>"44/95"</f>
        <v>44/95</v>
      </c>
      <c r="F181" s="6" t="s">
        <v>497</v>
      </c>
      <c r="G181" s="6" t="s">
        <v>498</v>
      </c>
      <c r="H181" s="7">
        <v>32.6</v>
      </c>
    </row>
    <row r="182" spans="1:8" ht="15">
      <c r="A182" s="5">
        <v>181</v>
      </c>
      <c r="B182" s="6" t="s">
        <v>499</v>
      </c>
      <c r="C182" s="6" t="s">
        <v>286</v>
      </c>
      <c r="D182" s="6" t="s">
        <v>28</v>
      </c>
      <c r="E182" s="6" t="str">
        <f>"45/95"</f>
        <v>45/95</v>
      </c>
      <c r="F182" s="6" t="s">
        <v>56</v>
      </c>
      <c r="G182" s="6" t="s">
        <v>500</v>
      </c>
      <c r="H182" s="7">
        <v>32.6</v>
      </c>
    </row>
    <row r="183" spans="1:8" ht="15">
      <c r="A183" s="5">
        <v>182</v>
      </c>
      <c r="B183" s="6" t="s">
        <v>501</v>
      </c>
      <c r="C183" s="6" t="s">
        <v>16</v>
      </c>
      <c r="D183" s="6" t="s">
        <v>7</v>
      </c>
      <c r="E183" s="6" t="str">
        <f>"42/79"</f>
        <v>42/79</v>
      </c>
      <c r="F183" s="6" t="s">
        <v>502</v>
      </c>
      <c r="G183" s="6" t="s">
        <v>503</v>
      </c>
      <c r="H183" s="7">
        <v>32.6</v>
      </c>
    </row>
    <row r="184" spans="1:8" ht="15">
      <c r="A184" s="5">
        <v>183</v>
      </c>
      <c r="B184" s="6" t="s">
        <v>504</v>
      </c>
      <c r="C184" s="6" t="s">
        <v>215</v>
      </c>
      <c r="D184" s="6" t="s">
        <v>7</v>
      </c>
      <c r="E184" s="6" t="str">
        <f>"43/79"</f>
        <v>43/79</v>
      </c>
      <c r="F184" s="6" t="s">
        <v>67</v>
      </c>
      <c r="G184" s="6" t="s">
        <v>505</v>
      </c>
      <c r="H184" s="7">
        <v>32.59</v>
      </c>
    </row>
    <row r="185" spans="1:8" ht="15">
      <c r="A185" s="5">
        <v>184</v>
      </c>
      <c r="B185" s="6" t="s">
        <v>480</v>
      </c>
      <c r="C185" s="6" t="s">
        <v>24</v>
      </c>
      <c r="D185" s="6" t="s">
        <v>12</v>
      </c>
      <c r="E185" s="6" t="str">
        <f>"45/69"</f>
        <v>45/69</v>
      </c>
      <c r="F185" s="6" t="s">
        <v>506</v>
      </c>
      <c r="G185" s="6" t="s">
        <v>507</v>
      </c>
      <c r="H185" s="7">
        <v>32.59</v>
      </c>
    </row>
    <row r="186" spans="1:8" ht="15">
      <c r="A186" s="5">
        <v>185</v>
      </c>
      <c r="B186" s="6" t="s">
        <v>508</v>
      </c>
      <c r="C186" s="6" t="s">
        <v>509</v>
      </c>
      <c r="D186" s="6" t="s">
        <v>28</v>
      </c>
      <c r="E186" s="6" t="str">
        <f>"46/95"</f>
        <v>46/95</v>
      </c>
      <c r="F186" s="6" t="s">
        <v>510</v>
      </c>
      <c r="G186" s="6" t="s">
        <v>511</v>
      </c>
      <c r="H186" s="7">
        <v>32.59</v>
      </c>
    </row>
    <row r="187" spans="1:8" ht="15">
      <c r="A187" s="5">
        <v>186</v>
      </c>
      <c r="B187" s="6" t="s">
        <v>512</v>
      </c>
      <c r="C187" s="6" t="s">
        <v>513</v>
      </c>
      <c r="D187" s="6" t="s">
        <v>28</v>
      </c>
      <c r="E187" s="6" t="str">
        <f>"47/95"</f>
        <v>47/95</v>
      </c>
      <c r="F187" s="6" t="s">
        <v>514</v>
      </c>
      <c r="G187" s="6" t="s">
        <v>515</v>
      </c>
      <c r="H187" s="7">
        <v>32.59</v>
      </c>
    </row>
    <row r="188" spans="1:8" ht="15">
      <c r="A188" s="5">
        <v>187</v>
      </c>
      <c r="B188" s="6" t="s">
        <v>516</v>
      </c>
      <c r="C188" s="6" t="s">
        <v>109</v>
      </c>
      <c r="D188" s="6" t="s">
        <v>41</v>
      </c>
      <c r="E188" s="6" t="str">
        <f>"26/34"</f>
        <v>26/34</v>
      </c>
      <c r="F188" s="6" t="s">
        <v>517</v>
      </c>
      <c r="G188" s="6" t="s">
        <v>518</v>
      </c>
      <c r="H188" s="7">
        <v>32.59</v>
      </c>
    </row>
    <row r="189" spans="1:8" ht="15">
      <c r="A189" s="5">
        <v>188</v>
      </c>
      <c r="B189" s="6" t="s">
        <v>519</v>
      </c>
      <c r="C189" s="6" t="s">
        <v>520</v>
      </c>
      <c r="D189" s="6" t="s">
        <v>192</v>
      </c>
      <c r="E189" s="6" t="str">
        <f>"8/29"</f>
        <v>8/29</v>
      </c>
      <c r="F189" s="6" t="s">
        <v>145</v>
      </c>
      <c r="G189" s="6" t="s">
        <v>521</v>
      </c>
      <c r="H189" s="7">
        <v>32.59</v>
      </c>
    </row>
    <row r="190" spans="1:8" ht="15">
      <c r="A190" s="5">
        <v>189</v>
      </c>
      <c r="B190" s="6" t="s">
        <v>522</v>
      </c>
      <c r="C190" s="6" t="s">
        <v>144</v>
      </c>
      <c r="D190" s="6" t="s">
        <v>7</v>
      </c>
      <c r="E190" s="6" t="str">
        <f>"44/79"</f>
        <v>44/79</v>
      </c>
      <c r="F190" s="6" t="s">
        <v>523</v>
      </c>
      <c r="G190" s="6" t="s">
        <v>524</v>
      </c>
      <c r="H190" s="7">
        <v>32.59</v>
      </c>
    </row>
    <row r="191" spans="1:8" ht="15">
      <c r="A191" s="5">
        <v>190</v>
      </c>
      <c r="B191" s="6" t="s">
        <v>525</v>
      </c>
      <c r="C191" s="6" t="s">
        <v>85</v>
      </c>
      <c r="D191" s="6" t="s">
        <v>7</v>
      </c>
      <c r="E191" s="6" t="str">
        <f>"45/79"</f>
        <v>45/79</v>
      </c>
      <c r="F191" s="6" t="s">
        <v>67</v>
      </c>
      <c r="G191" s="6" t="s">
        <v>526</v>
      </c>
      <c r="H191" s="7">
        <v>32.59</v>
      </c>
    </row>
    <row r="192" spans="1:8" ht="15">
      <c r="A192" s="5">
        <v>191</v>
      </c>
      <c r="B192" s="6" t="s">
        <v>527</v>
      </c>
      <c r="C192" s="6" t="s">
        <v>528</v>
      </c>
      <c r="D192" s="6" t="s">
        <v>60</v>
      </c>
      <c r="E192" s="6" t="str">
        <f>"16/58"</f>
        <v>16/58</v>
      </c>
      <c r="F192" s="6" t="s">
        <v>529</v>
      </c>
      <c r="G192" s="6" t="s">
        <v>530</v>
      </c>
      <c r="H192" s="7">
        <v>32.59</v>
      </c>
    </row>
    <row r="193" spans="1:8" ht="15">
      <c r="A193" s="5">
        <v>192</v>
      </c>
      <c r="B193" s="6" t="s">
        <v>531</v>
      </c>
      <c r="C193" s="6" t="s">
        <v>532</v>
      </c>
      <c r="D193" s="6" t="s">
        <v>28</v>
      </c>
      <c r="E193" s="6" t="str">
        <f>"48/95"</f>
        <v>48/95</v>
      </c>
      <c r="F193" s="6" t="s">
        <v>67</v>
      </c>
      <c r="G193" s="6" t="s">
        <v>533</v>
      </c>
      <c r="H193" s="7">
        <v>32.59</v>
      </c>
    </row>
    <row r="194" spans="1:8" ht="15">
      <c r="A194" s="5">
        <v>193</v>
      </c>
      <c r="B194" s="6" t="s">
        <v>534</v>
      </c>
      <c r="C194" s="6" t="s">
        <v>16</v>
      </c>
      <c r="D194" s="6" t="s">
        <v>12</v>
      </c>
      <c r="E194" s="6" t="str">
        <f>"46/69"</f>
        <v>46/69</v>
      </c>
      <c r="F194" s="6" t="s">
        <v>535</v>
      </c>
      <c r="G194" s="6" t="s">
        <v>536</v>
      </c>
      <c r="H194" s="7">
        <v>32.58</v>
      </c>
    </row>
    <row r="195" spans="1:8" ht="15">
      <c r="A195" s="5">
        <v>194</v>
      </c>
      <c r="B195" s="6" t="s">
        <v>537</v>
      </c>
      <c r="C195" s="6" t="s">
        <v>215</v>
      </c>
      <c r="D195" s="6" t="s">
        <v>7</v>
      </c>
      <c r="E195" s="6" t="str">
        <f>"46/79"</f>
        <v>46/79</v>
      </c>
      <c r="F195" s="6" t="s">
        <v>478</v>
      </c>
      <c r="G195" s="6" t="s">
        <v>538</v>
      </c>
      <c r="H195" s="7">
        <v>32.58</v>
      </c>
    </row>
    <row r="196" spans="1:8" ht="15">
      <c r="A196" s="5">
        <v>195</v>
      </c>
      <c r="B196" s="6" t="s">
        <v>539</v>
      </c>
      <c r="C196" s="6" t="s">
        <v>272</v>
      </c>
      <c r="D196" s="6" t="s">
        <v>60</v>
      </c>
      <c r="E196" s="6" t="str">
        <f>"17/58"</f>
        <v>17/58</v>
      </c>
      <c r="F196" s="6" t="s">
        <v>120</v>
      </c>
      <c r="G196" s="6" t="s">
        <v>540</v>
      </c>
      <c r="H196" s="7">
        <v>32.56</v>
      </c>
    </row>
    <row r="197" spans="1:8" ht="15">
      <c r="A197" s="5">
        <v>196</v>
      </c>
      <c r="B197" s="6" t="s">
        <v>303</v>
      </c>
      <c r="C197" s="6" t="s">
        <v>541</v>
      </c>
      <c r="D197" s="6" t="s">
        <v>7</v>
      </c>
      <c r="E197" s="6" t="str">
        <f>"47/79"</f>
        <v>47/79</v>
      </c>
      <c r="F197" s="6" t="s">
        <v>237</v>
      </c>
      <c r="G197" s="6" t="s">
        <v>542</v>
      </c>
      <c r="H197" s="7">
        <v>32.55</v>
      </c>
    </row>
    <row r="198" spans="1:8" ht="15">
      <c r="A198" s="5">
        <v>197</v>
      </c>
      <c r="B198" s="6" t="s">
        <v>543</v>
      </c>
      <c r="C198" s="6" t="s">
        <v>45</v>
      </c>
      <c r="D198" s="6" t="s">
        <v>28</v>
      </c>
      <c r="E198" s="6" t="str">
        <f>"49/95"</f>
        <v>49/95</v>
      </c>
      <c r="F198" s="6" t="s">
        <v>67</v>
      </c>
      <c r="G198" s="6" t="s">
        <v>544</v>
      </c>
      <c r="H198" s="7">
        <v>32.5</v>
      </c>
    </row>
    <row r="199" spans="1:8" ht="15">
      <c r="A199" s="5">
        <v>198</v>
      </c>
      <c r="B199" s="6" t="s">
        <v>545</v>
      </c>
      <c r="C199" s="6" t="s">
        <v>310</v>
      </c>
      <c r="D199" s="6" t="s">
        <v>28</v>
      </c>
      <c r="E199" s="6" t="str">
        <f>"50/95"</f>
        <v>50/95</v>
      </c>
      <c r="F199" s="6" t="s">
        <v>175</v>
      </c>
      <c r="G199" s="6" t="s">
        <v>546</v>
      </c>
      <c r="H199" s="7">
        <v>32.01</v>
      </c>
    </row>
    <row r="200" spans="1:8" ht="15">
      <c r="A200" s="5">
        <v>199</v>
      </c>
      <c r="B200" s="6" t="s">
        <v>547</v>
      </c>
      <c r="C200" s="6" t="s">
        <v>105</v>
      </c>
      <c r="D200" s="6" t="s">
        <v>192</v>
      </c>
      <c r="E200" s="6" t="str">
        <f>"9/29"</f>
        <v>9/29</v>
      </c>
      <c r="F200" s="6" t="s">
        <v>510</v>
      </c>
      <c r="G200" s="6" t="s">
        <v>548</v>
      </c>
      <c r="H200" s="7">
        <v>32</v>
      </c>
    </row>
    <row r="201" spans="1:8" ht="15">
      <c r="A201" s="5">
        <v>200</v>
      </c>
      <c r="B201" s="6" t="s">
        <v>549</v>
      </c>
      <c r="C201" s="6" t="s">
        <v>20</v>
      </c>
      <c r="D201" s="6" t="s">
        <v>28</v>
      </c>
      <c r="E201" s="6" t="str">
        <f>"51/95"</f>
        <v>51/95</v>
      </c>
      <c r="F201" s="6" t="s">
        <v>56</v>
      </c>
      <c r="G201" s="6" t="s">
        <v>550</v>
      </c>
      <c r="H201" s="7">
        <v>32</v>
      </c>
    </row>
    <row r="202" spans="1:8" ht="15">
      <c r="A202" s="5">
        <v>201</v>
      </c>
      <c r="B202" s="6" t="s">
        <v>551</v>
      </c>
      <c r="C202" s="6" t="s">
        <v>552</v>
      </c>
      <c r="D202" s="6" t="s">
        <v>41</v>
      </c>
      <c r="E202" s="6" t="str">
        <f>"27/34"</f>
        <v>27/34</v>
      </c>
      <c r="F202" s="6" t="s">
        <v>408</v>
      </c>
      <c r="G202" s="6" t="s">
        <v>553</v>
      </c>
      <c r="H202" s="7">
        <v>32</v>
      </c>
    </row>
    <row r="203" spans="1:8" ht="15">
      <c r="A203" s="5">
        <v>202</v>
      </c>
      <c r="B203" s="6" t="s">
        <v>554</v>
      </c>
      <c r="C203" s="6" t="s">
        <v>6</v>
      </c>
      <c r="D203" s="6" t="s">
        <v>7</v>
      </c>
      <c r="E203" s="6" t="str">
        <f>"48/79"</f>
        <v>48/79</v>
      </c>
      <c r="F203" s="6" t="s">
        <v>134</v>
      </c>
      <c r="G203" s="6" t="s">
        <v>555</v>
      </c>
      <c r="H203" s="7">
        <v>32</v>
      </c>
    </row>
    <row r="204" spans="1:8" ht="15">
      <c r="A204" s="5">
        <v>203</v>
      </c>
      <c r="B204" s="6" t="s">
        <v>556</v>
      </c>
      <c r="C204" s="6" t="s">
        <v>148</v>
      </c>
      <c r="D204" s="6" t="s">
        <v>28</v>
      </c>
      <c r="E204" s="6" t="str">
        <f>"52/95"</f>
        <v>52/95</v>
      </c>
      <c r="F204" s="6" t="s">
        <v>110</v>
      </c>
      <c r="G204" s="6" t="s">
        <v>557</v>
      </c>
      <c r="H204" s="7">
        <v>32</v>
      </c>
    </row>
    <row r="205" spans="1:8" ht="15">
      <c r="A205" s="5">
        <v>204</v>
      </c>
      <c r="B205" s="6" t="s">
        <v>558</v>
      </c>
      <c r="C205" s="6" t="s">
        <v>148</v>
      </c>
      <c r="D205" s="6" t="s">
        <v>28</v>
      </c>
      <c r="E205" s="6" t="str">
        <f>"53/95"</f>
        <v>53/95</v>
      </c>
      <c r="F205" s="6" t="s">
        <v>302</v>
      </c>
      <c r="G205" s="6" t="s">
        <v>559</v>
      </c>
      <c r="H205" s="7">
        <v>32</v>
      </c>
    </row>
    <row r="206" spans="1:8" ht="15">
      <c r="A206" s="5">
        <v>205</v>
      </c>
      <c r="B206" s="6" t="s">
        <v>560</v>
      </c>
      <c r="C206" s="6" t="s">
        <v>561</v>
      </c>
      <c r="D206" s="6" t="s">
        <v>60</v>
      </c>
      <c r="E206" s="6" t="str">
        <f>"18/58"</f>
        <v>18/58</v>
      </c>
      <c r="F206" s="6" t="s">
        <v>117</v>
      </c>
      <c r="G206" s="6" t="s">
        <v>562</v>
      </c>
      <c r="H206" s="7">
        <v>32</v>
      </c>
    </row>
    <row r="207" spans="1:8" ht="15">
      <c r="A207" s="5">
        <v>206</v>
      </c>
      <c r="B207" s="6" t="s">
        <v>200</v>
      </c>
      <c r="C207" s="6" t="s">
        <v>178</v>
      </c>
      <c r="D207" s="6" t="s">
        <v>41</v>
      </c>
      <c r="E207" s="6" t="str">
        <f>"28/34"</f>
        <v>28/34</v>
      </c>
      <c r="F207" s="6" t="s">
        <v>33</v>
      </c>
      <c r="G207" s="6" t="s">
        <v>562</v>
      </c>
      <c r="H207" s="7">
        <v>32</v>
      </c>
    </row>
    <row r="208" spans="1:8" ht="15">
      <c r="A208" s="5">
        <v>207</v>
      </c>
      <c r="B208" s="6" t="s">
        <v>442</v>
      </c>
      <c r="C208" s="6" t="s">
        <v>102</v>
      </c>
      <c r="D208" s="6" t="s">
        <v>7</v>
      </c>
      <c r="E208" s="6" t="str">
        <f>"49/79"</f>
        <v>49/79</v>
      </c>
      <c r="F208" s="6" t="s">
        <v>114</v>
      </c>
      <c r="G208" s="6" t="s">
        <v>563</v>
      </c>
      <c r="H208" s="7">
        <v>32</v>
      </c>
    </row>
    <row r="209" spans="1:8" ht="15">
      <c r="A209" s="5">
        <v>208</v>
      </c>
      <c r="B209" s="6" t="s">
        <v>564</v>
      </c>
      <c r="C209" s="6" t="s">
        <v>541</v>
      </c>
      <c r="D209" s="6" t="s">
        <v>60</v>
      </c>
      <c r="E209" s="6" t="str">
        <f>"19/58"</f>
        <v>19/58</v>
      </c>
      <c r="F209" s="6" t="s">
        <v>565</v>
      </c>
      <c r="G209" s="6" t="s">
        <v>566</v>
      </c>
      <c r="H209" s="7">
        <v>31.99</v>
      </c>
    </row>
    <row r="210" spans="1:8" ht="15">
      <c r="A210" s="5">
        <v>209</v>
      </c>
      <c r="B210" s="6" t="s">
        <v>567</v>
      </c>
      <c r="C210" s="6" t="s">
        <v>568</v>
      </c>
      <c r="D210" s="6" t="s">
        <v>12</v>
      </c>
      <c r="E210" s="6" t="str">
        <f>"47/69"</f>
        <v>47/69</v>
      </c>
      <c r="F210" s="6" t="s">
        <v>569</v>
      </c>
      <c r="G210" s="6" t="s">
        <v>570</v>
      </c>
      <c r="H210" s="7">
        <v>31.99</v>
      </c>
    </row>
    <row r="211" spans="1:8" ht="15">
      <c r="A211" s="5">
        <v>210</v>
      </c>
      <c r="B211" s="6" t="s">
        <v>539</v>
      </c>
      <c r="C211" s="6" t="s">
        <v>109</v>
      </c>
      <c r="D211" s="6" t="s">
        <v>60</v>
      </c>
      <c r="E211" s="6" t="str">
        <f>"20/58"</f>
        <v>20/58</v>
      </c>
      <c r="F211" s="6" t="s">
        <v>175</v>
      </c>
      <c r="G211" s="6" t="s">
        <v>571</v>
      </c>
      <c r="H211" s="7">
        <v>31.99</v>
      </c>
    </row>
    <row r="212" spans="1:8" ht="15">
      <c r="A212" s="5">
        <v>211</v>
      </c>
      <c r="B212" s="6" t="s">
        <v>572</v>
      </c>
      <c r="C212" s="6" t="s">
        <v>129</v>
      </c>
      <c r="D212" s="6" t="s">
        <v>28</v>
      </c>
      <c r="E212" s="6" t="str">
        <f>"54/95"</f>
        <v>54/95</v>
      </c>
      <c r="F212" s="6" t="s">
        <v>175</v>
      </c>
      <c r="G212" s="6" t="s">
        <v>573</v>
      </c>
      <c r="H212" s="7">
        <v>31.99</v>
      </c>
    </row>
    <row r="213" spans="1:8" ht="15">
      <c r="A213" s="5">
        <v>212</v>
      </c>
      <c r="B213" s="6" t="s">
        <v>574</v>
      </c>
      <c r="C213" s="6" t="s">
        <v>575</v>
      </c>
      <c r="D213" s="6" t="s">
        <v>28</v>
      </c>
      <c r="E213" s="6" t="str">
        <f>"55/95"</f>
        <v>55/95</v>
      </c>
      <c r="F213" s="6" t="s">
        <v>175</v>
      </c>
      <c r="G213" s="6" t="s">
        <v>576</v>
      </c>
      <c r="H213" s="7">
        <v>31.99</v>
      </c>
    </row>
    <row r="214" spans="1:8" ht="15">
      <c r="A214" s="5">
        <v>213</v>
      </c>
      <c r="B214" s="6" t="s">
        <v>577</v>
      </c>
      <c r="C214" s="6" t="s">
        <v>185</v>
      </c>
      <c r="D214" s="6" t="s">
        <v>60</v>
      </c>
      <c r="E214" s="6" t="str">
        <f>"21/58"</f>
        <v>21/58</v>
      </c>
      <c r="F214" s="6" t="s">
        <v>120</v>
      </c>
      <c r="G214" s="6" t="s">
        <v>578</v>
      </c>
      <c r="H214" s="7">
        <v>31.99</v>
      </c>
    </row>
    <row r="215" spans="1:8" ht="15">
      <c r="A215" s="5">
        <v>214</v>
      </c>
      <c r="B215" s="6" t="s">
        <v>579</v>
      </c>
      <c r="C215" s="6" t="s">
        <v>249</v>
      </c>
      <c r="D215" s="6" t="s">
        <v>60</v>
      </c>
      <c r="E215" s="6" t="str">
        <f>"22/58"</f>
        <v>22/58</v>
      </c>
      <c r="F215" s="6" t="s">
        <v>580</v>
      </c>
      <c r="G215" s="6" t="s">
        <v>581</v>
      </c>
      <c r="H215" s="7">
        <v>31.99</v>
      </c>
    </row>
    <row r="216" spans="1:8" ht="15">
      <c r="A216" s="5">
        <v>215</v>
      </c>
      <c r="B216" s="6" t="s">
        <v>582</v>
      </c>
      <c r="C216" s="6" t="s">
        <v>105</v>
      </c>
      <c r="D216" s="6" t="s">
        <v>28</v>
      </c>
      <c r="E216" s="6" t="str">
        <f>"56/95"</f>
        <v>56/95</v>
      </c>
      <c r="F216" s="6" t="s">
        <v>517</v>
      </c>
      <c r="G216" s="6" t="s">
        <v>583</v>
      </c>
      <c r="H216" s="7">
        <v>31.99</v>
      </c>
    </row>
    <row r="217" spans="1:8" ht="15">
      <c r="A217" s="5">
        <v>216</v>
      </c>
      <c r="B217" s="6" t="s">
        <v>584</v>
      </c>
      <c r="C217" s="6" t="s">
        <v>585</v>
      </c>
      <c r="D217" s="6" t="s">
        <v>60</v>
      </c>
      <c r="E217" s="6" t="str">
        <f>"23/58"</f>
        <v>23/58</v>
      </c>
      <c r="F217" s="6" t="s">
        <v>17</v>
      </c>
      <c r="G217" s="6" t="s">
        <v>586</v>
      </c>
      <c r="H217" s="7">
        <v>31.99</v>
      </c>
    </row>
    <row r="218" spans="1:8" ht="15">
      <c r="A218" s="5">
        <v>217</v>
      </c>
      <c r="B218" s="6" t="s">
        <v>587</v>
      </c>
      <c r="C218" s="6" t="s">
        <v>249</v>
      </c>
      <c r="D218" s="6" t="s">
        <v>12</v>
      </c>
      <c r="E218" s="6" t="str">
        <f>"48/69"</f>
        <v>48/69</v>
      </c>
      <c r="F218" s="6" t="s">
        <v>114</v>
      </c>
      <c r="G218" s="6" t="s">
        <v>588</v>
      </c>
      <c r="H218" s="7">
        <v>31.98</v>
      </c>
    </row>
    <row r="219" spans="1:8" ht="15">
      <c r="A219" s="5">
        <v>218</v>
      </c>
      <c r="B219" s="6" t="s">
        <v>589</v>
      </c>
      <c r="C219" s="6" t="s">
        <v>129</v>
      </c>
      <c r="D219" s="6" t="s">
        <v>28</v>
      </c>
      <c r="E219" s="6" t="str">
        <f>"57/95"</f>
        <v>57/95</v>
      </c>
      <c r="F219" s="6" t="s">
        <v>307</v>
      </c>
      <c r="G219" s="6" t="s">
        <v>590</v>
      </c>
      <c r="H219" s="7">
        <v>31.98</v>
      </c>
    </row>
    <row r="220" spans="1:8" ht="15">
      <c r="A220" s="5">
        <v>219</v>
      </c>
      <c r="B220" s="6" t="s">
        <v>591</v>
      </c>
      <c r="C220" s="6" t="s">
        <v>45</v>
      </c>
      <c r="D220" s="6" t="s">
        <v>41</v>
      </c>
      <c r="E220" s="6" t="str">
        <f>"29/34"</f>
        <v>29/34</v>
      </c>
      <c r="F220" s="6" t="s">
        <v>67</v>
      </c>
      <c r="G220" s="6" t="s">
        <v>592</v>
      </c>
      <c r="H220" s="7">
        <v>31.98</v>
      </c>
    </row>
    <row r="221" spans="1:8" ht="15">
      <c r="A221" s="5">
        <v>220</v>
      </c>
      <c r="B221" s="6" t="s">
        <v>593</v>
      </c>
      <c r="C221" s="6" t="s">
        <v>541</v>
      </c>
      <c r="D221" s="6" t="s">
        <v>41</v>
      </c>
      <c r="E221" s="6" t="str">
        <f>"30/34"</f>
        <v>30/34</v>
      </c>
      <c r="F221" s="6" t="s">
        <v>408</v>
      </c>
      <c r="G221" s="6" t="s">
        <v>594</v>
      </c>
      <c r="H221" s="7">
        <v>31.98</v>
      </c>
    </row>
    <row r="222" spans="1:8" ht="15">
      <c r="A222" s="5">
        <v>221</v>
      </c>
      <c r="B222" s="6" t="s">
        <v>595</v>
      </c>
      <c r="C222" s="6" t="s">
        <v>596</v>
      </c>
      <c r="D222" s="6" t="s">
        <v>28</v>
      </c>
      <c r="E222" s="6" t="str">
        <f>"58/95"</f>
        <v>58/95</v>
      </c>
      <c r="F222" s="6" t="s">
        <v>597</v>
      </c>
      <c r="G222" s="6" t="s">
        <v>598</v>
      </c>
      <c r="H222" s="7">
        <v>31.98</v>
      </c>
    </row>
    <row r="223" spans="1:8" ht="15">
      <c r="A223" s="5">
        <v>222</v>
      </c>
      <c r="B223" s="6" t="s">
        <v>599</v>
      </c>
      <c r="C223" s="6" t="s">
        <v>486</v>
      </c>
      <c r="D223" s="6" t="s">
        <v>12</v>
      </c>
      <c r="E223" s="6" t="str">
        <f>"49/69"</f>
        <v>49/69</v>
      </c>
      <c r="F223" s="6" t="s">
        <v>349</v>
      </c>
      <c r="G223" s="6" t="s">
        <v>600</v>
      </c>
      <c r="H223" s="7">
        <v>31.98</v>
      </c>
    </row>
    <row r="224" spans="1:8" ht="15">
      <c r="A224" s="5">
        <v>223</v>
      </c>
      <c r="B224" s="6" t="s">
        <v>601</v>
      </c>
      <c r="C224" s="6" t="s">
        <v>116</v>
      </c>
      <c r="D224" s="6" t="s">
        <v>7</v>
      </c>
      <c r="E224" s="6" t="str">
        <f>"50/79"</f>
        <v>50/79</v>
      </c>
      <c r="F224" s="6" t="s">
        <v>230</v>
      </c>
      <c r="G224" s="6" t="s">
        <v>602</v>
      </c>
      <c r="H224" s="7">
        <v>31.98</v>
      </c>
    </row>
    <row r="225" spans="1:8" ht="15">
      <c r="A225" s="5">
        <v>224</v>
      </c>
      <c r="B225" s="6" t="s">
        <v>603</v>
      </c>
      <c r="C225" s="6" t="s">
        <v>604</v>
      </c>
      <c r="D225" s="6" t="s">
        <v>60</v>
      </c>
      <c r="E225" s="6" t="str">
        <f>"24/58"</f>
        <v>24/58</v>
      </c>
      <c r="F225" s="6" t="s">
        <v>196</v>
      </c>
      <c r="G225" s="6" t="s">
        <v>605</v>
      </c>
      <c r="H225" s="7">
        <v>31.97</v>
      </c>
    </row>
    <row r="226" spans="1:8" ht="15">
      <c r="A226" s="5">
        <v>225</v>
      </c>
      <c r="B226" s="6" t="s">
        <v>606</v>
      </c>
      <c r="C226" s="6" t="s">
        <v>109</v>
      </c>
      <c r="D226" s="6" t="s">
        <v>28</v>
      </c>
      <c r="E226" s="6" t="str">
        <f>"59/95"</f>
        <v>59/95</v>
      </c>
      <c r="F226" s="6" t="s">
        <v>175</v>
      </c>
      <c r="G226" s="6" t="s">
        <v>607</v>
      </c>
      <c r="H226" s="7">
        <v>31.96</v>
      </c>
    </row>
    <row r="227" spans="1:8" ht="15">
      <c r="A227" s="5">
        <v>226</v>
      </c>
      <c r="B227" s="6" t="s">
        <v>608</v>
      </c>
      <c r="C227" s="6" t="s">
        <v>609</v>
      </c>
      <c r="D227" s="6" t="s">
        <v>12</v>
      </c>
      <c r="E227" s="6" t="str">
        <f>"50/69"</f>
        <v>50/69</v>
      </c>
      <c r="F227" s="6" t="s">
        <v>408</v>
      </c>
      <c r="G227" s="6" t="s">
        <v>610</v>
      </c>
      <c r="H227" s="7">
        <v>31.57</v>
      </c>
    </row>
    <row r="228" spans="1:8" ht="15">
      <c r="A228" s="5">
        <v>227</v>
      </c>
      <c r="B228" s="6" t="s">
        <v>611</v>
      </c>
      <c r="C228" s="6" t="s">
        <v>20</v>
      </c>
      <c r="D228" s="6" t="s">
        <v>28</v>
      </c>
      <c r="E228" s="6" t="str">
        <f>"61/95"</f>
        <v>61/95</v>
      </c>
      <c r="F228" s="6" t="s">
        <v>400</v>
      </c>
      <c r="G228" s="6" t="s">
        <v>612</v>
      </c>
      <c r="H228" s="7">
        <v>31.57</v>
      </c>
    </row>
    <row r="229" spans="1:8" ht="15">
      <c r="A229" s="5">
        <v>228</v>
      </c>
      <c r="B229" s="6" t="s">
        <v>613</v>
      </c>
      <c r="C229" s="6" t="s">
        <v>105</v>
      </c>
      <c r="D229" s="6" t="s">
        <v>28</v>
      </c>
      <c r="E229" s="6" t="str">
        <f>"60/95"</f>
        <v>60/95</v>
      </c>
      <c r="F229" s="6" t="s">
        <v>614</v>
      </c>
      <c r="G229" s="6" t="s">
        <v>612</v>
      </c>
      <c r="H229" s="7">
        <v>31.57</v>
      </c>
    </row>
    <row r="230" spans="1:8" ht="15">
      <c r="A230" s="5">
        <v>229</v>
      </c>
      <c r="B230" s="6" t="s">
        <v>615</v>
      </c>
      <c r="C230" s="6" t="s">
        <v>616</v>
      </c>
      <c r="D230" s="6" t="s">
        <v>7</v>
      </c>
      <c r="E230" s="6" t="str">
        <f>"51/79"</f>
        <v>51/79</v>
      </c>
      <c r="F230" s="6" t="s">
        <v>408</v>
      </c>
      <c r="G230" s="6" t="s">
        <v>617</v>
      </c>
      <c r="H230" s="7">
        <v>31.56</v>
      </c>
    </row>
    <row r="231" spans="1:8" ht="15">
      <c r="A231" s="5">
        <v>230</v>
      </c>
      <c r="B231" s="6" t="s">
        <v>480</v>
      </c>
      <c r="C231" s="6" t="s">
        <v>102</v>
      </c>
      <c r="D231" s="6" t="s">
        <v>12</v>
      </c>
      <c r="E231" s="6" t="str">
        <f>"51/69"</f>
        <v>51/69</v>
      </c>
      <c r="F231" s="6" t="s">
        <v>397</v>
      </c>
      <c r="G231" s="6" t="s">
        <v>618</v>
      </c>
      <c r="H231" s="7">
        <v>31.56</v>
      </c>
    </row>
    <row r="232" spans="1:8" ht="15">
      <c r="A232" s="5">
        <v>231</v>
      </c>
      <c r="B232" s="6" t="s">
        <v>619</v>
      </c>
      <c r="C232" s="6" t="s">
        <v>620</v>
      </c>
      <c r="D232" s="6" t="s">
        <v>192</v>
      </c>
      <c r="E232" s="6" t="str">
        <f>"10/29"</f>
        <v>10/29</v>
      </c>
      <c r="F232" s="6" t="s">
        <v>17</v>
      </c>
      <c r="G232" s="6" t="s">
        <v>621</v>
      </c>
      <c r="H232" s="7">
        <v>31.56</v>
      </c>
    </row>
    <row r="233" spans="1:8" ht="15">
      <c r="A233" s="5">
        <v>232</v>
      </c>
      <c r="B233" s="6" t="s">
        <v>622</v>
      </c>
      <c r="C233" s="6" t="s">
        <v>623</v>
      </c>
      <c r="D233" s="6" t="s">
        <v>12</v>
      </c>
      <c r="E233" s="6" t="str">
        <f>"52/69"</f>
        <v>52/69</v>
      </c>
      <c r="F233" s="6" t="s">
        <v>624</v>
      </c>
      <c r="G233" s="6" t="s">
        <v>625</v>
      </c>
      <c r="H233" s="7">
        <v>31.56</v>
      </c>
    </row>
    <row r="234" spans="1:8" ht="15">
      <c r="A234" s="5">
        <v>233</v>
      </c>
      <c r="B234" s="6" t="s">
        <v>626</v>
      </c>
      <c r="C234" s="6" t="s">
        <v>20</v>
      </c>
      <c r="D234" s="6" t="s">
        <v>12</v>
      </c>
      <c r="E234" s="6" t="str">
        <f>"53/69"</f>
        <v>53/69</v>
      </c>
      <c r="F234" s="6" t="s">
        <v>67</v>
      </c>
      <c r="G234" s="6" t="s">
        <v>627</v>
      </c>
      <c r="H234" s="7">
        <v>31.56</v>
      </c>
    </row>
    <row r="235" spans="1:8" ht="15">
      <c r="A235" s="5">
        <v>234</v>
      </c>
      <c r="B235" s="6" t="s">
        <v>628</v>
      </c>
      <c r="C235" s="6" t="s">
        <v>195</v>
      </c>
      <c r="D235" s="6" t="s">
        <v>60</v>
      </c>
      <c r="E235" s="6" t="str">
        <f>"25/58"</f>
        <v>25/58</v>
      </c>
      <c r="F235" s="6" t="s">
        <v>17</v>
      </c>
      <c r="G235" s="6" t="s">
        <v>629</v>
      </c>
      <c r="H235" s="7">
        <v>31.56</v>
      </c>
    </row>
    <row r="236" spans="1:8" ht="15">
      <c r="A236" s="5">
        <v>235</v>
      </c>
      <c r="B236" s="6" t="s">
        <v>630</v>
      </c>
      <c r="C236" s="6" t="s">
        <v>631</v>
      </c>
      <c r="D236" s="6" t="s">
        <v>192</v>
      </c>
      <c r="E236" s="6" t="str">
        <f>"11/29"</f>
        <v>11/29</v>
      </c>
      <c r="F236" s="6" t="s">
        <v>632</v>
      </c>
      <c r="G236" s="6" t="s">
        <v>633</v>
      </c>
      <c r="H236" s="7">
        <v>31.56</v>
      </c>
    </row>
    <row r="237" spans="1:8" ht="15">
      <c r="A237" s="5">
        <v>236</v>
      </c>
      <c r="B237" s="6" t="s">
        <v>634</v>
      </c>
      <c r="C237" s="6" t="s">
        <v>102</v>
      </c>
      <c r="D237" s="6" t="s">
        <v>60</v>
      </c>
      <c r="E237" s="6" t="str">
        <f>"26/58"</f>
        <v>26/58</v>
      </c>
      <c r="F237" s="6" t="s">
        <v>17</v>
      </c>
      <c r="G237" s="6" t="s">
        <v>635</v>
      </c>
      <c r="H237" s="7">
        <v>31.56</v>
      </c>
    </row>
    <row r="238" spans="1:8" ht="15">
      <c r="A238" s="5">
        <v>237</v>
      </c>
      <c r="B238" s="6" t="s">
        <v>636</v>
      </c>
      <c r="C238" s="6" t="s">
        <v>70</v>
      </c>
      <c r="D238" s="6" t="s">
        <v>12</v>
      </c>
      <c r="E238" s="6" t="str">
        <f>"54/69"</f>
        <v>54/69</v>
      </c>
      <c r="F238" s="6" t="s">
        <v>78</v>
      </c>
      <c r="G238" s="6" t="s">
        <v>637</v>
      </c>
      <c r="H238" s="7">
        <v>31.55</v>
      </c>
    </row>
    <row r="239" spans="1:8" ht="15">
      <c r="A239" s="5">
        <v>238</v>
      </c>
      <c r="B239" s="6" t="s">
        <v>638</v>
      </c>
      <c r="C239" s="6" t="s">
        <v>467</v>
      </c>
      <c r="D239" s="6" t="s">
        <v>60</v>
      </c>
      <c r="E239" s="6" t="str">
        <f>"27/58"</f>
        <v>27/58</v>
      </c>
      <c r="F239" s="6" t="s">
        <v>82</v>
      </c>
      <c r="G239" s="6" t="s">
        <v>639</v>
      </c>
      <c r="H239" s="7">
        <v>31.55</v>
      </c>
    </row>
    <row r="240" spans="1:8" ht="15">
      <c r="A240" s="5">
        <v>239</v>
      </c>
      <c r="B240" s="6" t="s">
        <v>640</v>
      </c>
      <c r="C240" s="6" t="s">
        <v>178</v>
      </c>
      <c r="D240" s="6" t="s">
        <v>7</v>
      </c>
      <c r="E240" s="6" t="str">
        <f>"52/79"</f>
        <v>52/79</v>
      </c>
      <c r="F240" s="6" t="s">
        <v>641</v>
      </c>
      <c r="G240" s="6" t="s">
        <v>642</v>
      </c>
      <c r="H240" s="7">
        <v>31.55</v>
      </c>
    </row>
    <row r="241" spans="1:8" ht="15">
      <c r="A241" s="5">
        <v>240</v>
      </c>
      <c r="B241" s="6" t="s">
        <v>643</v>
      </c>
      <c r="C241" s="6" t="s">
        <v>644</v>
      </c>
      <c r="D241" s="6" t="s">
        <v>60</v>
      </c>
      <c r="E241" s="6" t="str">
        <f>"28/58"</f>
        <v>28/58</v>
      </c>
      <c r="F241" s="6" t="s">
        <v>230</v>
      </c>
      <c r="G241" s="6" t="s">
        <v>645</v>
      </c>
      <c r="H241" s="7">
        <v>31.55</v>
      </c>
    </row>
    <row r="242" spans="1:8" ht="15">
      <c r="A242" s="5">
        <v>241</v>
      </c>
      <c r="B242" s="6" t="s">
        <v>97</v>
      </c>
      <c r="C242" s="6" t="s">
        <v>109</v>
      </c>
      <c r="D242" s="6" t="s">
        <v>12</v>
      </c>
      <c r="E242" s="6" t="str">
        <f>"55/69"</f>
        <v>55/69</v>
      </c>
      <c r="F242" s="6" t="s">
        <v>67</v>
      </c>
      <c r="G242" s="6" t="s">
        <v>646</v>
      </c>
      <c r="H242" s="7">
        <v>31.54</v>
      </c>
    </row>
    <row r="243" spans="1:8" ht="15">
      <c r="A243" s="5">
        <v>242</v>
      </c>
      <c r="B243" s="6" t="s">
        <v>647</v>
      </c>
      <c r="C243" s="6" t="s">
        <v>195</v>
      </c>
      <c r="D243" s="6" t="s">
        <v>192</v>
      </c>
      <c r="E243" s="6" t="str">
        <f>"12/29"</f>
        <v>12/29</v>
      </c>
      <c r="F243" s="6" t="s">
        <v>145</v>
      </c>
      <c r="G243" s="6" t="s">
        <v>648</v>
      </c>
      <c r="H243" s="7">
        <v>31.54</v>
      </c>
    </row>
    <row r="244" spans="1:8" ht="15">
      <c r="A244" s="5">
        <v>243</v>
      </c>
      <c r="B244" s="6" t="s">
        <v>649</v>
      </c>
      <c r="C244" s="6" t="s">
        <v>74</v>
      </c>
      <c r="D244" s="6" t="s">
        <v>28</v>
      </c>
      <c r="E244" s="6" t="str">
        <f>"62/95"</f>
        <v>62/95</v>
      </c>
      <c r="F244" s="6" t="s">
        <v>650</v>
      </c>
      <c r="G244" s="6" t="s">
        <v>651</v>
      </c>
      <c r="H244" s="7">
        <v>31.53</v>
      </c>
    </row>
    <row r="245" spans="1:8" ht="15">
      <c r="A245" s="5">
        <v>244</v>
      </c>
      <c r="B245" s="6" t="s">
        <v>652</v>
      </c>
      <c r="C245" s="6" t="s">
        <v>24</v>
      </c>
      <c r="D245" s="6" t="s">
        <v>28</v>
      </c>
      <c r="E245" s="6" t="str">
        <f>"63/95"</f>
        <v>63/95</v>
      </c>
      <c r="F245" s="6" t="s">
        <v>56</v>
      </c>
      <c r="G245" s="6" t="s">
        <v>653</v>
      </c>
      <c r="H245" s="7">
        <v>31.35</v>
      </c>
    </row>
    <row r="246" spans="1:8" ht="15">
      <c r="A246" s="5">
        <v>245</v>
      </c>
      <c r="B246" s="6" t="s">
        <v>654</v>
      </c>
      <c r="C246" s="6" t="s">
        <v>109</v>
      </c>
      <c r="D246" s="6" t="s">
        <v>28</v>
      </c>
      <c r="E246" s="6" t="str">
        <f>"64/95"</f>
        <v>64/95</v>
      </c>
      <c r="F246" s="6" t="s">
        <v>120</v>
      </c>
      <c r="G246" s="6" t="s">
        <v>655</v>
      </c>
      <c r="H246" s="7">
        <v>31.03</v>
      </c>
    </row>
    <row r="247" spans="1:8" ht="15">
      <c r="A247" s="5">
        <v>246</v>
      </c>
      <c r="B247" s="6" t="s">
        <v>656</v>
      </c>
      <c r="C247" s="6" t="s">
        <v>63</v>
      </c>
      <c r="D247" s="6" t="s">
        <v>28</v>
      </c>
      <c r="E247" s="6" t="str">
        <f>"65/95"</f>
        <v>65/95</v>
      </c>
      <c r="F247" s="6" t="s">
        <v>535</v>
      </c>
      <c r="G247" s="6" t="s">
        <v>657</v>
      </c>
      <c r="H247" s="7">
        <v>31.03</v>
      </c>
    </row>
    <row r="248" spans="1:8" ht="15">
      <c r="A248" s="5">
        <v>247</v>
      </c>
      <c r="B248" s="6" t="s">
        <v>658</v>
      </c>
      <c r="C248" s="6" t="s">
        <v>659</v>
      </c>
      <c r="D248" s="6" t="s">
        <v>12</v>
      </c>
      <c r="E248" s="6" t="str">
        <f>"56/69"</f>
        <v>56/69</v>
      </c>
      <c r="F248" s="6" t="s">
        <v>175</v>
      </c>
      <c r="G248" s="6" t="s">
        <v>660</v>
      </c>
      <c r="H248" s="7">
        <v>31.03</v>
      </c>
    </row>
    <row r="249" spans="1:8" ht="15">
      <c r="A249" s="5">
        <v>248</v>
      </c>
      <c r="B249" s="6" t="s">
        <v>661</v>
      </c>
      <c r="C249" s="6" t="s">
        <v>40</v>
      </c>
      <c r="D249" s="6" t="s">
        <v>12</v>
      </c>
      <c r="E249" s="6" t="str">
        <f>"57/69"</f>
        <v>57/69</v>
      </c>
      <c r="F249" s="6" t="s">
        <v>114</v>
      </c>
      <c r="G249" s="6" t="s">
        <v>662</v>
      </c>
      <c r="H249" s="7">
        <v>31.03</v>
      </c>
    </row>
    <row r="250" spans="1:8" ht="15">
      <c r="A250" s="5">
        <v>249</v>
      </c>
      <c r="B250" s="6" t="s">
        <v>254</v>
      </c>
      <c r="C250" s="6" t="s">
        <v>49</v>
      </c>
      <c r="D250" s="6" t="s">
        <v>28</v>
      </c>
      <c r="E250" s="6" t="str">
        <f>"66/95"</f>
        <v>66/95</v>
      </c>
      <c r="F250" s="6" t="s">
        <v>663</v>
      </c>
      <c r="G250" s="6" t="s">
        <v>662</v>
      </c>
      <c r="H250" s="7">
        <v>31.03</v>
      </c>
    </row>
    <row r="251" spans="1:8" ht="15">
      <c r="A251" s="5">
        <v>250</v>
      </c>
      <c r="B251" s="6" t="s">
        <v>664</v>
      </c>
      <c r="C251" s="6" t="s">
        <v>20</v>
      </c>
      <c r="D251" s="6" t="s">
        <v>12</v>
      </c>
      <c r="E251" s="6" t="str">
        <f>"58/69"</f>
        <v>58/69</v>
      </c>
      <c r="F251" s="6" t="s">
        <v>408</v>
      </c>
      <c r="G251" s="6" t="s">
        <v>665</v>
      </c>
      <c r="H251" s="7">
        <v>31.03</v>
      </c>
    </row>
    <row r="252" spans="1:8" ht="15">
      <c r="A252" s="5">
        <v>251</v>
      </c>
      <c r="B252" s="6" t="s">
        <v>543</v>
      </c>
      <c r="C252" s="6" t="s">
        <v>666</v>
      </c>
      <c r="D252" s="6" t="s">
        <v>60</v>
      </c>
      <c r="E252" s="6" t="str">
        <f>"29/58"</f>
        <v>29/58</v>
      </c>
      <c r="F252" s="6" t="s">
        <v>67</v>
      </c>
      <c r="G252" s="6" t="s">
        <v>667</v>
      </c>
      <c r="H252" s="7">
        <v>31.02</v>
      </c>
    </row>
    <row r="253" spans="1:8" ht="15">
      <c r="A253" s="5">
        <v>252</v>
      </c>
      <c r="B253" s="6" t="s">
        <v>668</v>
      </c>
      <c r="C253" s="6" t="s">
        <v>669</v>
      </c>
      <c r="D253" s="6" t="s">
        <v>7</v>
      </c>
      <c r="E253" s="6" t="str">
        <f>"53/79"</f>
        <v>53/79</v>
      </c>
      <c r="F253" s="6" t="s">
        <v>670</v>
      </c>
      <c r="G253" s="6" t="s">
        <v>671</v>
      </c>
      <c r="H253" s="7">
        <v>31.02</v>
      </c>
    </row>
    <row r="254" spans="1:8" ht="15">
      <c r="A254" s="5">
        <v>253</v>
      </c>
      <c r="B254" s="6" t="s">
        <v>672</v>
      </c>
      <c r="C254" s="6" t="s">
        <v>129</v>
      </c>
      <c r="D254" s="6" t="s">
        <v>60</v>
      </c>
      <c r="E254" s="6" t="str">
        <f>"30/58"</f>
        <v>30/58</v>
      </c>
      <c r="F254" s="6" t="s">
        <v>529</v>
      </c>
      <c r="G254" s="6" t="s">
        <v>673</v>
      </c>
      <c r="H254" s="7">
        <v>30.99</v>
      </c>
    </row>
    <row r="255" spans="1:8" ht="15">
      <c r="A255" s="5">
        <v>254</v>
      </c>
      <c r="B255" s="6" t="s">
        <v>674</v>
      </c>
      <c r="C255" s="6" t="s">
        <v>675</v>
      </c>
      <c r="D255" s="6" t="s">
        <v>7</v>
      </c>
      <c r="E255" s="6" t="str">
        <f>"54/79"</f>
        <v>54/79</v>
      </c>
      <c r="F255" s="6" t="s">
        <v>237</v>
      </c>
      <c r="G255" s="6" t="s">
        <v>676</v>
      </c>
      <c r="H255" s="7">
        <v>30.96</v>
      </c>
    </row>
    <row r="256" spans="1:8" ht="15">
      <c r="A256" s="5">
        <v>255</v>
      </c>
      <c r="B256" s="6" t="s">
        <v>677</v>
      </c>
      <c r="C256" s="6" t="s">
        <v>678</v>
      </c>
      <c r="D256" s="6" t="s">
        <v>41</v>
      </c>
      <c r="E256" s="6" t="str">
        <f>"31/34"</f>
        <v>31/34</v>
      </c>
      <c r="F256" s="6" t="s">
        <v>344</v>
      </c>
      <c r="G256" s="6" t="s">
        <v>679</v>
      </c>
      <c r="H256" s="7">
        <v>30.64</v>
      </c>
    </row>
    <row r="257" spans="1:8" ht="15">
      <c r="A257" s="5">
        <v>256</v>
      </c>
      <c r="B257" s="6" t="s">
        <v>680</v>
      </c>
      <c r="C257" s="6" t="s">
        <v>24</v>
      </c>
      <c r="D257" s="6" t="s">
        <v>60</v>
      </c>
      <c r="E257" s="6" t="str">
        <f>"31/58"</f>
        <v>31/58</v>
      </c>
      <c r="F257" s="6" t="s">
        <v>681</v>
      </c>
      <c r="G257" s="6" t="s">
        <v>682</v>
      </c>
      <c r="H257" s="7">
        <v>30.63</v>
      </c>
    </row>
    <row r="258" spans="1:8" ht="15">
      <c r="A258" s="5">
        <v>257</v>
      </c>
      <c r="B258" s="6" t="s">
        <v>683</v>
      </c>
      <c r="C258" s="6" t="s">
        <v>684</v>
      </c>
      <c r="D258" s="6" t="s">
        <v>60</v>
      </c>
      <c r="E258" s="6" t="str">
        <f>"32/58"</f>
        <v>32/58</v>
      </c>
      <c r="F258" s="6" t="s">
        <v>175</v>
      </c>
      <c r="G258" s="6" t="s">
        <v>685</v>
      </c>
      <c r="H258" s="7">
        <v>30.63</v>
      </c>
    </row>
    <row r="259" spans="1:8" ht="15">
      <c r="A259" s="5">
        <v>258</v>
      </c>
      <c r="B259" s="6" t="s">
        <v>686</v>
      </c>
      <c r="C259" s="6" t="s">
        <v>102</v>
      </c>
      <c r="D259" s="6" t="s">
        <v>60</v>
      </c>
      <c r="E259" s="6" t="str">
        <f>"33/58"</f>
        <v>33/58</v>
      </c>
      <c r="F259" s="6" t="s">
        <v>56</v>
      </c>
      <c r="G259" s="6" t="s">
        <v>687</v>
      </c>
      <c r="H259" s="7">
        <v>30.63</v>
      </c>
    </row>
    <row r="260" spans="1:8" ht="15">
      <c r="A260" s="5">
        <v>259</v>
      </c>
      <c r="B260" s="6" t="s">
        <v>688</v>
      </c>
      <c r="C260" s="6" t="s">
        <v>620</v>
      </c>
      <c r="D260" s="6" t="s">
        <v>28</v>
      </c>
      <c r="E260" s="6" t="str">
        <f>"67/95"</f>
        <v>67/95</v>
      </c>
      <c r="F260" s="6" t="s">
        <v>689</v>
      </c>
      <c r="G260" s="6" t="s">
        <v>690</v>
      </c>
      <c r="H260" s="7">
        <v>30.63</v>
      </c>
    </row>
    <row r="261" spans="1:8" ht="15">
      <c r="A261" s="5">
        <v>260</v>
      </c>
      <c r="B261" s="6" t="s">
        <v>691</v>
      </c>
      <c r="C261" s="6" t="s">
        <v>161</v>
      </c>
      <c r="D261" s="6" t="s">
        <v>28</v>
      </c>
      <c r="E261" s="6" t="str">
        <f>"68/95"</f>
        <v>68/95</v>
      </c>
      <c r="F261" s="6" t="s">
        <v>33</v>
      </c>
      <c r="G261" s="6" t="s">
        <v>692</v>
      </c>
      <c r="H261" s="7">
        <v>30.62</v>
      </c>
    </row>
    <row r="262" spans="1:8" ht="15">
      <c r="A262" s="5">
        <v>261</v>
      </c>
      <c r="B262" s="6" t="s">
        <v>693</v>
      </c>
      <c r="C262" s="6" t="s">
        <v>11</v>
      </c>
      <c r="D262" s="6" t="s">
        <v>7</v>
      </c>
      <c r="E262" s="6" t="str">
        <f>"55/79"</f>
        <v>55/79</v>
      </c>
      <c r="F262" s="6" t="s">
        <v>344</v>
      </c>
      <c r="G262" s="6" t="s">
        <v>694</v>
      </c>
      <c r="H262" s="7">
        <v>30.62</v>
      </c>
    </row>
    <row r="263" spans="1:8" ht="15">
      <c r="A263" s="5">
        <v>262</v>
      </c>
      <c r="B263" s="6" t="s">
        <v>695</v>
      </c>
      <c r="C263" s="6" t="s">
        <v>161</v>
      </c>
      <c r="D263" s="6" t="s">
        <v>192</v>
      </c>
      <c r="E263" s="6" t="str">
        <f>"13/29"</f>
        <v>13/29</v>
      </c>
      <c r="F263" s="6" t="s">
        <v>696</v>
      </c>
      <c r="G263" s="6" t="s">
        <v>697</v>
      </c>
      <c r="H263" s="7">
        <v>30.62</v>
      </c>
    </row>
    <row r="264" spans="1:8" ht="15">
      <c r="A264" s="5">
        <v>263</v>
      </c>
      <c r="B264" s="6" t="s">
        <v>698</v>
      </c>
      <c r="C264" s="6" t="s">
        <v>596</v>
      </c>
      <c r="D264" s="6" t="s">
        <v>60</v>
      </c>
      <c r="E264" s="6" t="str">
        <f>"34/58"</f>
        <v>34/58</v>
      </c>
      <c r="F264" s="6" t="s">
        <v>204</v>
      </c>
      <c r="G264" s="6" t="s">
        <v>699</v>
      </c>
      <c r="H264" s="7">
        <v>30.62</v>
      </c>
    </row>
    <row r="265" spans="1:8" ht="15">
      <c r="A265" s="5">
        <v>264</v>
      </c>
      <c r="B265" s="6" t="s">
        <v>700</v>
      </c>
      <c r="C265" s="6" t="s">
        <v>675</v>
      </c>
      <c r="D265" s="6" t="s">
        <v>12</v>
      </c>
      <c r="E265" s="6" t="str">
        <f>"59/69"</f>
        <v>59/69</v>
      </c>
      <c r="F265" s="6" t="s">
        <v>230</v>
      </c>
      <c r="G265" s="6" t="s">
        <v>701</v>
      </c>
      <c r="H265" s="7">
        <v>30.62</v>
      </c>
    </row>
    <row r="266" spans="1:8" ht="15">
      <c r="A266" s="5">
        <v>265</v>
      </c>
      <c r="B266" s="6" t="s">
        <v>702</v>
      </c>
      <c r="C266" s="6" t="s">
        <v>137</v>
      </c>
      <c r="D266" s="6" t="s">
        <v>60</v>
      </c>
      <c r="E266" s="6" t="str">
        <f>"35/58"</f>
        <v>35/58</v>
      </c>
      <c r="F266" s="6" t="s">
        <v>529</v>
      </c>
      <c r="G266" s="6" t="s">
        <v>701</v>
      </c>
      <c r="H266" s="7">
        <v>30.62</v>
      </c>
    </row>
    <row r="267" spans="1:8" ht="15">
      <c r="A267" s="5">
        <v>266</v>
      </c>
      <c r="B267" s="6" t="s">
        <v>703</v>
      </c>
      <c r="C267" s="6" t="s">
        <v>6</v>
      </c>
      <c r="D267" s="6" t="s">
        <v>7</v>
      </c>
      <c r="E267" s="6" t="str">
        <f>"56/79"</f>
        <v>56/79</v>
      </c>
      <c r="F267" s="6" t="s">
        <v>689</v>
      </c>
      <c r="G267" s="6" t="s">
        <v>704</v>
      </c>
      <c r="H267" s="7">
        <v>30.62</v>
      </c>
    </row>
    <row r="268" spans="1:8" ht="15">
      <c r="A268" s="5">
        <v>267</v>
      </c>
      <c r="B268" s="6" t="s">
        <v>705</v>
      </c>
      <c r="C268" s="6" t="s">
        <v>706</v>
      </c>
      <c r="D268" s="6" t="s">
        <v>283</v>
      </c>
      <c r="E268" s="6" t="str">
        <f>"4/6"</f>
        <v>4/6</v>
      </c>
      <c r="F268" s="6" t="s">
        <v>295</v>
      </c>
      <c r="G268" s="6" t="s">
        <v>707</v>
      </c>
      <c r="H268" s="7">
        <v>30.62</v>
      </c>
    </row>
    <row r="269" spans="1:8" ht="15">
      <c r="A269" s="5">
        <v>268</v>
      </c>
      <c r="B269" s="6" t="s">
        <v>708</v>
      </c>
      <c r="C269" s="6" t="s">
        <v>63</v>
      </c>
      <c r="D269" s="6" t="s">
        <v>28</v>
      </c>
      <c r="E269" s="6" t="str">
        <f>"69/95"</f>
        <v>69/95</v>
      </c>
      <c r="F269" s="6" t="s">
        <v>67</v>
      </c>
      <c r="G269" s="6" t="s">
        <v>709</v>
      </c>
      <c r="H269" s="7">
        <v>30.62</v>
      </c>
    </row>
    <row r="270" spans="1:8" ht="15">
      <c r="A270" s="5">
        <v>269</v>
      </c>
      <c r="B270" s="6" t="s">
        <v>58</v>
      </c>
      <c r="C270" s="6" t="s">
        <v>129</v>
      </c>
      <c r="D270" s="6" t="s">
        <v>7</v>
      </c>
      <c r="E270" s="6" t="str">
        <f>"57/79"</f>
        <v>57/79</v>
      </c>
      <c r="F270" s="6" t="s">
        <v>710</v>
      </c>
      <c r="G270" s="6" t="s">
        <v>711</v>
      </c>
      <c r="H270" s="7">
        <v>30.62</v>
      </c>
    </row>
    <row r="271" spans="1:8" ht="15">
      <c r="A271" s="5">
        <v>270</v>
      </c>
      <c r="B271" s="6" t="s">
        <v>712</v>
      </c>
      <c r="C271" s="6" t="s">
        <v>167</v>
      </c>
      <c r="D271" s="6" t="s">
        <v>7</v>
      </c>
      <c r="E271" s="6" t="str">
        <f>"58/79"</f>
        <v>58/79</v>
      </c>
      <c r="F271" s="6" t="s">
        <v>67</v>
      </c>
      <c r="G271" s="6" t="s">
        <v>713</v>
      </c>
      <c r="H271" s="7">
        <v>30.61</v>
      </c>
    </row>
    <row r="272" spans="1:8" ht="15">
      <c r="A272" s="5">
        <v>271</v>
      </c>
      <c r="B272" s="6" t="s">
        <v>714</v>
      </c>
      <c r="C272" s="6" t="s">
        <v>148</v>
      </c>
      <c r="D272" s="6" t="s">
        <v>60</v>
      </c>
      <c r="E272" s="6" t="str">
        <f>"36/58"</f>
        <v>36/58</v>
      </c>
      <c r="F272" s="6" t="s">
        <v>110</v>
      </c>
      <c r="G272" s="6" t="s">
        <v>715</v>
      </c>
      <c r="H272" s="7">
        <v>30.61</v>
      </c>
    </row>
    <row r="273" spans="1:8" ht="15">
      <c r="A273" s="5">
        <v>272</v>
      </c>
      <c r="B273" s="6" t="s">
        <v>433</v>
      </c>
      <c r="C273" s="6" t="s">
        <v>716</v>
      </c>
      <c r="D273" s="6" t="s">
        <v>7</v>
      </c>
      <c r="E273" s="6" t="str">
        <f>"59/79"</f>
        <v>59/79</v>
      </c>
      <c r="F273" s="6" t="s">
        <v>114</v>
      </c>
      <c r="G273" s="6" t="s">
        <v>717</v>
      </c>
      <c r="H273" s="7">
        <v>30.6</v>
      </c>
    </row>
    <row r="274" spans="1:8" ht="15">
      <c r="A274" s="5">
        <v>273</v>
      </c>
      <c r="B274" s="6" t="s">
        <v>718</v>
      </c>
      <c r="C274" s="6" t="s">
        <v>286</v>
      </c>
      <c r="D274" s="6" t="s">
        <v>28</v>
      </c>
      <c r="E274" s="6" t="str">
        <f>"70/95"</f>
        <v>70/95</v>
      </c>
      <c r="F274" s="6" t="s">
        <v>196</v>
      </c>
      <c r="G274" s="6" t="s">
        <v>719</v>
      </c>
      <c r="H274" s="7">
        <v>30.6</v>
      </c>
    </row>
    <row r="275" spans="1:8" ht="15">
      <c r="A275" s="5">
        <v>274</v>
      </c>
      <c r="B275" s="6" t="s">
        <v>720</v>
      </c>
      <c r="C275" s="6" t="s">
        <v>467</v>
      </c>
      <c r="D275" s="6" t="s">
        <v>60</v>
      </c>
      <c r="E275" s="6" t="str">
        <f>"37/58"</f>
        <v>37/58</v>
      </c>
      <c r="F275" s="6" t="s">
        <v>175</v>
      </c>
      <c r="G275" s="6" t="s">
        <v>721</v>
      </c>
      <c r="H275" s="7">
        <v>30.37</v>
      </c>
    </row>
    <row r="276" spans="1:8" ht="15">
      <c r="A276" s="5">
        <v>275</v>
      </c>
      <c r="B276" s="6" t="s">
        <v>722</v>
      </c>
      <c r="C276" s="6" t="s">
        <v>210</v>
      </c>
      <c r="D276" s="6" t="s">
        <v>60</v>
      </c>
      <c r="E276" s="6" t="str">
        <f>"38/58"</f>
        <v>38/58</v>
      </c>
      <c r="F276" s="6" t="s">
        <v>17</v>
      </c>
      <c r="G276" s="6" t="s">
        <v>723</v>
      </c>
      <c r="H276" s="7">
        <v>30.36</v>
      </c>
    </row>
    <row r="277" spans="1:8" ht="15">
      <c r="A277" s="5">
        <v>276</v>
      </c>
      <c r="B277" s="6" t="s">
        <v>724</v>
      </c>
      <c r="C277" s="6" t="s">
        <v>725</v>
      </c>
      <c r="D277" s="6" t="s">
        <v>192</v>
      </c>
      <c r="E277" s="6" t="str">
        <f>"14/29"</f>
        <v>14/29</v>
      </c>
      <c r="F277" s="6" t="s">
        <v>726</v>
      </c>
      <c r="G277" s="6" t="s">
        <v>727</v>
      </c>
      <c r="H277" s="7">
        <v>30.36</v>
      </c>
    </row>
    <row r="278" spans="1:8" ht="15">
      <c r="A278" s="5">
        <v>277</v>
      </c>
      <c r="B278" s="6" t="s">
        <v>728</v>
      </c>
      <c r="C278" s="6" t="s">
        <v>102</v>
      </c>
      <c r="D278" s="6" t="s">
        <v>7</v>
      </c>
      <c r="E278" s="6" t="str">
        <f>"60/79"</f>
        <v>60/79</v>
      </c>
      <c r="F278" s="6" t="s">
        <v>114</v>
      </c>
      <c r="G278" s="6" t="s">
        <v>729</v>
      </c>
      <c r="H278" s="7">
        <v>30.29</v>
      </c>
    </row>
    <row r="279" spans="1:8" ht="15">
      <c r="A279" s="5">
        <v>278</v>
      </c>
      <c r="B279" s="6" t="s">
        <v>730</v>
      </c>
      <c r="C279" s="6" t="s">
        <v>49</v>
      </c>
      <c r="D279" s="6" t="s">
        <v>28</v>
      </c>
      <c r="E279" s="6" t="str">
        <f>"71/95"</f>
        <v>71/95</v>
      </c>
      <c r="F279" s="6" t="s">
        <v>731</v>
      </c>
      <c r="G279" s="6" t="s">
        <v>732</v>
      </c>
      <c r="H279" s="7">
        <v>30.21</v>
      </c>
    </row>
    <row r="280" spans="1:8" ht="15">
      <c r="A280" s="5">
        <v>279</v>
      </c>
      <c r="B280" s="6" t="s">
        <v>733</v>
      </c>
      <c r="C280" s="6" t="s">
        <v>734</v>
      </c>
      <c r="D280" s="6" t="s">
        <v>440</v>
      </c>
      <c r="E280" s="6" t="str">
        <f>"2/10"</f>
        <v>2/10</v>
      </c>
      <c r="F280" s="6" t="s">
        <v>735</v>
      </c>
      <c r="G280" s="6" t="s">
        <v>736</v>
      </c>
      <c r="H280" s="7">
        <v>30</v>
      </c>
    </row>
    <row r="281" spans="1:8" ht="15">
      <c r="A281" s="5">
        <v>280</v>
      </c>
      <c r="B281" s="6" t="s">
        <v>737</v>
      </c>
      <c r="C281" s="6" t="s">
        <v>467</v>
      </c>
      <c r="D281" s="6" t="s">
        <v>28</v>
      </c>
      <c r="E281" s="6" t="str">
        <f>"72/95"</f>
        <v>72/95</v>
      </c>
      <c r="F281" s="6" t="s">
        <v>735</v>
      </c>
      <c r="G281" s="6" t="s">
        <v>738</v>
      </c>
      <c r="H281" s="7">
        <v>29.99</v>
      </c>
    </row>
    <row r="282" spans="1:8" ht="15">
      <c r="A282" s="5">
        <v>281</v>
      </c>
      <c r="B282" s="6" t="s">
        <v>739</v>
      </c>
      <c r="C282" s="6" t="s">
        <v>740</v>
      </c>
      <c r="D282" s="6" t="s">
        <v>192</v>
      </c>
      <c r="E282" s="6" t="str">
        <f>"15/29"</f>
        <v>15/29</v>
      </c>
      <c r="F282" s="6" t="s">
        <v>510</v>
      </c>
      <c r="G282" s="6" t="s">
        <v>741</v>
      </c>
      <c r="H282" s="7">
        <v>29.85</v>
      </c>
    </row>
    <row r="283" spans="1:8" ht="15">
      <c r="A283" s="5">
        <v>282</v>
      </c>
      <c r="B283" s="6" t="s">
        <v>742</v>
      </c>
      <c r="C283" s="6" t="s">
        <v>666</v>
      </c>
      <c r="D283" s="6" t="s">
        <v>60</v>
      </c>
      <c r="E283" s="6" t="str">
        <f>"39/58"</f>
        <v>39/58</v>
      </c>
      <c r="F283" s="6" t="s">
        <v>78</v>
      </c>
      <c r="G283" s="6" t="s">
        <v>743</v>
      </c>
      <c r="H283" s="7">
        <v>29.84</v>
      </c>
    </row>
    <row r="284" spans="1:8" ht="15">
      <c r="A284" s="5">
        <v>283</v>
      </c>
      <c r="B284" s="6" t="s">
        <v>744</v>
      </c>
      <c r="C284" s="6" t="s">
        <v>178</v>
      </c>
      <c r="D284" s="6" t="s">
        <v>12</v>
      </c>
      <c r="E284" s="6" t="str">
        <f>"60/69"</f>
        <v>60/69</v>
      </c>
      <c r="F284" s="6" t="s">
        <v>745</v>
      </c>
      <c r="G284" s="6" t="s">
        <v>746</v>
      </c>
      <c r="H284" s="7">
        <v>29.84</v>
      </c>
    </row>
    <row r="285" spans="1:8" ht="15">
      <c r="A285" s="5">
        <v>284</v>
      </c>
      <c r="B285" s="6" t="s">
        <v>747</v>
      </c>
      <c r="C285" s="6" t="s">
        <v>748</v>
      </c>
      <c r="D285" s="6" t="s">
        <v>28</v>
      </c>
      <c r="E285" s="6" t="str">
        <f>"73/95"</f>
        <v>73/95</v>
      </c>
      <c r="F285" s="6" t="s">
        <v>230</v>
      </c>
      <c r="G285" s="6" t="s">
        <v>749</v>
      </c>
      <c r="H285" s="7">
        <v>29.84</v>
      </c>
    </row>
    <row r="286" spans="1:8" ht="15">
      <c r="A286" s="5">
        <v>285</v>
      </c>
      <c r="B286" s="6" t="s">
        <v>750</v>
      </c>
      <c r="C286" s="6" t="s">
        <v>24</v>
      </c>
      <c r="D286" s="6" t="s">
        <v>28</v>
      </c>
      <c r="E286" s="6" t="str">
        <f>"74/95"</f>
        <v>74/95</v>
      </c>
      <c r="F286" s="6" t="s">
        <v>443</v>
      </c>
      <c r="G286" s="6" t="s">
        <v>751</v>
      </c>
      <c r="H286" s="7">
        <v>29.83</v>
      </c>
    </row>
    <row r="287" spans="1:8" ht="15">
      <c r="A287" s="5">
        <v>286</v>
      </c>
      <c r="B287" s="6" t="s">
        <v>752</v>
      </c>
      <c r="C287" s="6" t="s">
        <v>148</v>
      </c>
      <c r="D287" s="6" t="s">
        <v>12</v>
      </c>
      <c r="E287" s="6" t="str">
        <f>"61/69"</f>
        <v>61/69</v>
      </c>
      <c r="F287" s="6" t="s">
        <v>506</v>
      </c>
      <c r="G287" s="6" t="s">
        <v>753</v>
      </c>
      <c r="H287" s="7">
        <v>29.83</v>
      </c>
    </row>
    <row r="288" spans="1:8" ht="15">
      <c r="A288" s="5">
        <v>287</v>
      </c>
      <c r="B288" s="6" t="s">
        <v>754</v>
      </c>
      <c r="C288" s="6" t="s">
        <v>755</v>
      </c>
      <c r="D288" s="6" t="s">
        <v>60</v>
      </c>
      <c r="E288" s="6" t="str">
        <f>"40/58"</f>
        <v>40/58</v>
      </c>
      <c r="F288" s="6" t="s">
        <v>756</v>
      </c>
      <c r="G288" s="6" t="s">
        <v>757</v>
      </c>
      <c r="H288" s="7">
        <v>29.82</v>
      </c>
    </row>
    <row r="289" spans="1:8" ht="15">
      <c r="A289" s="5">
        <v>288</v>
      </c>
      <c r="B289" s="6" t="s">
        <v>758</v>
      </c>
      <c r="C289" s="6" t="s">
        <v>446</v>
      </c>
      <c r="D289" s="6" t="s">
        <v>7</v>
      </c>
      <c r="E289" s="6" t="str">
        <f>"61/79"</f>
        <v>61/79</v>
      </c>
      <c r="F289" s="6" t="s">
        <v>56</v>
      </c>
      <c r="G289" s="6" t="s">
        <v>759</v>
      </c>
      <c r="H289" s="7">
        <v>29.25</v>
      </c>
    </row>
    <row r="290" spans="1:8" ht="15">
      <c r="A290" s="5">
        <v>289</v>
      </c>
      <c r="B290" s="6" t="s">
        <v>760</v>
      </c>
      <c r="C290" s="6" t="s">
        <v>761</v>
      </c>
      <c r="D290" s="6" t="s">
        <v>7</v>
      </c>
      <c r="E290" s="6" t="str">
        <f>"62/79"</f>
        <v>62/79</v>
      </c>
      <c r="F290" s="6" t="s">
        <v>114</v>
      </c>
      <c r="G290" s="6" t="s">
        <v>762</v>
      </c>
      <c r="H290" s="7">
        <v>29.24</v>
      </c>
    </row>
    <row r="291" spans="1:8" ht="15">
      <c r="A291" s="5">
        <v>290</v>
      </c>
      <c r="B291" s="6" t="s">
        <v>763</v>
      </c>
      <c r="C291" s="6" t="s">
        <v>286</v>
      </c>
      <c r="D291" s="6" t="s">
        <v>7</v>
      </c>
      <c r="E291" s="6" t="str">
        <f>"63/79"</f>
        <v>63/79</v>
      </c>
      <c r="F291" s="6" t="s">
        <v>745</v>
      </c>
      <c r="G291" s="6" t="s">
        <v>764</v>
      </c>
      <c r="H291" s="7">
        <v>29.24</v>
      </c>
    </row>
    <row r="292" spans="1:8" ht="15">
      <c r="A292" s="5">
        <v>291</v>
      </c>
      <c r="B292" s="6" t="s">
        <v>765</v>
      </c>
      <c r="C292" s="6" t="s">
        <v>766</v>
      </c>
      <c r="D292" s="6" t="s">
        <v>192</v>
      </c>
      <c r="E292" s="6" t="str">
        <f>"16/29"</f>
        <v>16/29</v>
      </c>
      <c r="F292" s="6" t="s">
        <v>67</v>
      </c>
      <c r="G292" s="6" t="s">
        <v>767</v>
      </c>
      <c r="H292" s="7">
        <v>29.23</v>
      </c>
    </row>
    <row r="293" spans="1:8" ht="15">
      <c r="A293" s="5">
        <v>292</v>
      </c>
      <c r="B293" s="6" t="s">
        <v>768</v>
      </c>
      <c r="C293" s="6" t="s">
        <v>161</v>
      </c>
      <c r="D293" s="6" t="s">
        <v>28</v>
      </c>
      <c r="E293" s="6" t="str">
        <f>"75/95"</f>
        <v>75/95</v>
      </c>
      <c r="F293" s="6" t="s">
        <v>517</v>
      </c>
      <c r="G293" s="6" t="s">
        <v>769</v>
      </c>
      <c r="H293" s="7">
        <v>29.23</v>
      </c>
    </row>
    <row r="294" spans="1:8" ht="15">
      <c r="A294" s="5">
        <v>293</v>
      </c>
      <c r="B294" s="6" t="s">
        <v>770</v>
      </c>
      <c r="C294" s="6" t="s">
        <v>467</v>
      </c>
      <c r="D294" s="6" t="s">
        <v>60</v>
      </c>
      <c r="E294" s="6" t="str">
        <f>"42/58"</f>
        <v>42/58</v>
      </c>
      <c r="F294" s="6" t="s">
        <v>771</v>
      </c>
      <c r="G294" s="6" t="s">
        <v>772</v>
      </c>
      <c r="H294" s="7">
        <v>29.23</v>
      </c>
    </row>
    <row r="295" spans="1:8" ht="15">
      <c r="A295" s="5">
        <v>294</v>
      </c>
      <c r="B295" s="6" t="s">
        <v>482</v>
      </c>
      <c r="C295" s="6" t="s">
        <v>70</v>
      </c>
      <c r="D295" s="6" t="s">
        <v>60</v>
      </c>
      <c r="E295" s="6" t="str">
        <f>"41/58"</f>
        <v>41/58</v>
      </c>
      <c r="F295" s="6" t="s">
        <v>17</v>
      </c>
      <c r="G295" s="6" t="s">
        <v>772</v>
      </c>
      <c r="H295" s="7">
        <v>29.23</v>
      </c>
    </row>
    <row r="296" spans="1:8" ht="15">
      <c r="A296" s="5">
        <v>295</v>
      </c>
      <c r="B296" s="6" t="s">
        <v>591</v>
      </c>
      <c r="C296" s="6" t="s">
        <v>773</v>
      </c>
      <c r="D296" s="6" t="s">
        <v>7</v>
      </c>
      <c r="E296" s="6" t="str">
        <f>"64/79"</f>
        <v>64/79</v>
      </c>
      <c r="F296" s="6" t="s">
        <v>774</v>
      </c>
      <c r="G296" s="6" t="s">
        <v>775</v>
      </c>
      <c r="H296" s="7">
        <v>29.23</v>
      </c>
    </row>
    <row r="297" spans="1:8" ht="15">
      <c r="A297" s="5">
        <v>296</v>
      </c>
      <c r="B297" s="6" t="s">
        <v>776</v>
      </c>
      <c r="C297" s="6" t="s">
        <v>129</v>
      </c>
      <c r="D297" s="6" t="s">
        <v>7</v>
      </c>
      <c r="E297" s="6" t="str">
        <f>"65/79"</f>
        <v>65/79</v>
      </c>
      <c r="F297" s="6" t="s">
        <v>8</v>
      </c>
      <c r="G297" s="6" t="s">
        <v>777</v>
      </c>
      <c r="H297" s="7">
        <v>29.23</v>
      </c>
    </row>
    <row r="298" spans="1:8" ht="15">
      <c r="A298" s="5">
        <v>297</v>
      </c>
      <c r="B298" s="6" t="s">
        <v>778</v>
      </c>
      <c r="C298" s="6" t="s">
        <v>129</v>
      </c>
      <c r="D298" s="6" t="s">
        <v>28</v>
      </c>
      <c r="E298" s="6" t="str">
        <f>"76/95"</f>
        <v>76/95</v>
      </c>
      <c r="F298" s="6" t="s">
        <v>56</v>
      </c>
      <c r="G298" s="6" t="s">
        <v>779</v>
      </c>
      <c r="H298" s="7">
        <v>29.23</v>
      </c>
    </row>
    <row r="299" spans="1:8" ht="15">
      <c r="A299" s="5">
        <v>298</v>
      </c>
      <c r="B299" s="6" t="s">
        <v>780</v>
      </c>
      <c r="C299" s="6" t="s">
        <v>129</v>
      </c>
      <c r="D299" s="6" t="s">
        <v>60</v>
      </c>
      <c r="E299" s="6" t="str">
        <f>"43/58"</f>
        <v>43/58</v>
      </c>
      <c r="F299" s="6" t="s">
        <v>120</v>
      </c>
      <c r="G299" s="6" t="s">
        <v>781</v>
      </c>
      <c r="H299" s="7">
        <v>29.23</v>
      </c>
    </row>
    <row r="300" spans="1:8" ht="15">
      <c r="A300" s="5">
        <v>299</v>
      </c>
      <c r="B300" s="6" t="s">
        <v>782</v>
      </c>
      <c r="C300" s="6" t="s">
        <v>24</v>
      </c>
      <c r="D300" s="6" t="s">
        <v>7</v>
      </c>
      <c r="E300" s="6" t="str">
        <f>"66/79"</f>
        <v>66/79</v>
      </c>
      <c r="F300" s="6" t="s">
        <v>237</v>
      </c>
      <c r="G300" s="6" t="s">
        <v>783</v>
      </c>
      <c r="H300" s="7">
        <v>28.84</v>
      </c>
    </row>
    <row r="301" spans="1:8" ht="15">
      <c r="A301" s="5">
        <v>300</v>
      </c>
      <c r="B301" s="6" t="s">
        <v>784</v>
      </c>
      <c r="C301" s="6" t="s">
        <v>785</v>
      </c>
      <c r="D301" s="6" t="s">
        <v>7</v>
      </c>
      <c r="E301" s="6" t="str">
        <f>"67/79"</f>
        <v>67/79</v>
      </c>
      <c r="F301" s="6" t="s">
        <v>506</v>
      </c>
      <c r="G301" s="6" t="s">
        <v>786</v>
      </c>
      <c r="H301" s="7">
        <v>28.83</v>
      </c>
    </row>
    <row r="302" spans="1:8" ht="15">
      <c r="A302" s="5">
        <v>301</v>
      </c>
      <c r="B302" s="6" t="s">
        <v>787</v>
      </c>
      <c r="C302" s="6" t="s">
        <v>289</v>
      </c>
      <c r="D302" s="6" t="s">
        <v>192</v>
      </c>
      <c r="E302" s="6" t="str">
        <f>"17/29"</f>
        <v>17/29</v>
      </c>
      <c r="F302" s="6" t="s">
        <v>17</v>
      </c>
      <c r="G302" s="6" t="s">
        <v>788</v>
      </c>
      <c r="H302" s="7">
        <v>28.8</v>
      </c>
    </row>
    <row r="303" spans="1:8" ht="15">
      <c r="A303" s="5">
        <v>302</v>
      </c>
      <c r="B303" s="6" t="s">
        <v>789</v>
      </c>
      <c r="C303" s="6" t="s">
        <v>790</v>
      </c>
      <c r="D303" s="6" t="s">
        <v>440</v>
      </c>
      <c r="E303" s="6" t="str">
        <f>"3/10"</f>
        <v>3/10</v>
      </c>
      <c r="F303" s="6" t="s">
        <v>791</v>
      </c>
      <c r="G303" s="6" t="s">
        <v>792</v>
      </c>
      <c r="H303" s="7">
        <v>28.6</v>
      </c>
    </row>
    <row r="304" spans="1:8" ht="15">
      <c r="A304" s="5">
        <v>303</v>
      </c>
      <c r="B304" s="6" t="s">
        <v>161</v>
      </c>
      <c r="C304" s="6" t="s">
        <v>793</v>
      </c>
      <c r="D304" s="6" t="s">
        <v>7</v>
      </c>
      <c r="E304" s="6" t="str">
        <f>"68/79"</f>
        <v>68/79</v>
      </c>
      <c r="F304" s="6" t="s">
        <v>794</v>
      </c>
      <c r="G304" s="6" t="s">
        <v>795</v>
      </c>
      <c r="H304" s="7">
        <v>28.6</v>
      </c>
    </row>
    <row r="305" spans="1:8" ht="15">
      <c r="A305" s="5">
        <v>304</v>
      </c>
      <c r="B305" s="6" t="s">
        <v>796</v>
      </c>
      <c r="C305" s="6" t="s">
        <v>797</v>
      </c>
      <c r="D305" s="6" t="s">
        <v>440</v>
      </c>
      <c r="E305" s="6" t="str">
        <f>"4/10"</f>
        <v>4/10</v>
      </c>
      <c r="F305" s="6" t="s">
        <v>798</v>
      </c>
      <c r="G305" s="6" t="s">
        <v>799</v>
      </c>
      <c r="H305" s="7">
        <v>28.6</v>
      </c>
    </row>
    <row r="306" spans="1:8" ht="15">
      <c r="A306" s="5">
        <v>305</v>
      </c>
      <c r="B306" s="6" t="s">
        <v>800</v>
      </c>
      <c r="C306" s="6" t="s">
        <v>222</v>
      </c>
      <c r="D306" s="6" t="s">
        <v>60</v>
      </c>
      <c r="E306" s="6" t="str">
        <f>"44/58"</f>
        <v>44/58</v>
      </c>
      <c r="F306" s="6" t="s">
        <v>237</v>
      </c>
      <c r="G306" s="6" t="s">
        <v>801</v>
      </c>
      <c r="H306" s="7">
        <v>28.6</v>
      </c>
    </row>
    <row r="307" spans="1:8" ht="15">
      <c r="A307" s="5">
        <v>306</v>
      </c>
      <c r="B307" s="6" t="s">
        <v>802</v>
      </c>
      <c r="C307" s="6" t="s">
        <v>659</v>
      </c>
      <c r="D307" s="6" t="s">
        <v>28</v>
      </c>
      <c r="E307" s="6" t="str">
        <f>"77/95"</f>
        <v>77/95</v>
      </c>
      <c r="F307" s="6" t="s">
        <v>120</v>
      </c>
      <c r="G307" s="6" t="s">
        <v>803</v>
      </c>
      <c r="H307" s="7">
        <v>28.59</v>
      </c>
    </row>
    <row r="308" spans="1:8" ht="15">
      <c r="A308" s="5">
        <v>307</v>
      </c>
      <c r="B308" s="6" t="s">
        <v>804</v>
      </c>
      <c r="C308" s="6" t="s">
        <v>185</v>
      </c>
      <c r="D308" s="6" t="s">
        <v>60</v>
      </c>
      <c r="E308" s="6" t="str">
        <f>"45/58"</f>
        <v>45/58</v>
      </c>
      <c r="F308" s="6" t="s">
        <v>82</v>
      </c>
      <c r="G308" s="6" t="s">
        <v>805</v>
      </c>
      <c r="H308" s="7">
        <v>28.59</v>
      </c>
    </row>
    <row r="309" spans="1:8" ht="15">
      <c r="A309" s="5">
        <v>308</v>
      </c>
      <c r="B309" s="6" t="s">
        <v>806</v>
      </c>
      <c r="C309" s="6" t="s">
        <v>222</v>
      </c>
      <c r="D309" s="6" t="s">
        <v>41</v>
      </c>
      <c r="E309" s="6" t="str">
        <f>"32/34"</f>
        <v>32/34</v>
      </c>
      <c r="F309" s="6" t="s">
        <v>230</v>
      </c>
      <c r="G309" s="6" t="s">
        <v>807</v>
      </c>
      <c r="H309" s="7">
        <v>28.59</v>
      </c>
    </row>
    <row r="310" spans="1:8" ht="15">
      <c r="A310" s="5">
        <v>309</v>
      </c>
      <c r="B310" s="6" t="s">
        <v>276</v>
      </c>
      <c r="C310" s="6" t="s">
        <v>102</v>
      </c>
      <c r="D310" s="6" t="s">
        <v>808</v>
      </c>
      <c r="E310" s="6" t="str">
        <f>"1/3"</f>
        <v>1/3</v>
      </c>
      <c r="F310" s="6" t="s">
        <v>514</v>
      </c>
      <c r="G310" s="6" t="s">
        <v>809</v>
      </c>
      <c r="H310" s="7">
        <v>28.58</v>
      </c>
    </row>
    <row r="311" spans="1:8" ht="15">
      <c r="A311" s="5">
        <v>310</v>
      </c>
      <c r="B311" s="6" t="s">
        <v>810</v>
      </c>
      <c r="C311" s="6" t="s">
        <v>541</v>
      </c>
      <c r="D311" s="6" t="s">
        <v>28</v>
      </c>
      <c r="E311" s="6" t="str">
        <f>"78/95"</f>
        <v>78/95</v>
      </c>
      <c r="F311" s="6" t="s">
        <v>17</v>
      </c>
      <c r="G311" s="6" t="s">
        <v>811</v>
      </c>
      <c r="H311" s="7">
        <v>28.57</v>
      </c>
    </row>
    <row r="312" spans="1:8" ht="15">
      <c r="A312" s="5">
        <v>311</v>
      </c>
      <c r="B312" s="6" t="s">
        <v>812</v>
      </c>
      <c r="C312" s="6" t="s">
        <v>813</v>
      </c>
      <c r="D312" s="6" t="s">
        <v>440</v>
      </c>
      <c r="E312" s="6" t="str">
        <f>"5/10"</f>
        <v>5/10</v>
      </c>
      <c r="F312" s="6" t="s">
        <v>422</v>
      </c>
      <c r="G312" s="6" t="s">
        <v>814</v>
      </c>
      <c r="H312" s="7">
        <v>28.56</v>
      </c>
    </row>
    <row r="313" spans="1:8" ht="15">
      <c r="A313" s="5">
        <v>312</v>
      </c>
      <c r="B313" s="6" t="s">
        <v>815</v>
      </c>
      <c r="C313" s="6" t="s">
        <v>102</v>
      </c>
      <c r="D313" s="6" t="s">
        <v>60</v>
      </c>
      <c r="E313" s="6" t="str">
        <f>"46/58"</f>
        <v>46/58</v>
      </c>
      <c r="F313" s="6" t="s">
        <v>422</v>
      </c>
      <c r="G313" s="6" t="s">
        <v>816</v>
      </c>
      <c r="H313" s="7">
        <v>28.56</v>
      </c>
    </row>
    <row r="314" spans="1:8" ht="15">
      <c r="A314" s="5">
        <v>313</v>
      </c>
      <c r="B314" s="6" t="s">
        <v>817</v>
      </c>
      <c r="C314" s="6" t="s">
        <v>109</v>
      </c>
      <c r="D314" s="6" t="s">
        <v>12</v>
      </c>
      <c r="E314" s="6" t="str">
        <f>"62/69"</f>
        <v>62/69</v>
      </c>
      <c r="F314" s="6" t="s">
        <v>447</v>
      </c>
      <c r="G314" s="6" t="s">
        <v>818</v>
      </c>
      <c r="H314" s="7">
        <v>28.49</v>
      </c>
    </row>
    <row r="315" spans="1:8" ht="15">
      <c r="A315" s="5">
        <v>314</v>
      </c>
      <c r="B315" s="6" t="s">
        <v>819</v>
      </c>
      <c r="C315" s="6" t="s">
        <v>820</v>
      </c>
      <c r="D315" s="6" t="s">
        <v>440</v>
      </c>
      <c r="E315" s="6" t="str">
        <f>"6/10"</f>
        <v>6/10</v>
      </c>
      <c r="F315" s="6" t="s">
        <v>67</v>
      </c>
      <c r="G315" s="6" t="s">
        <v>821</v>
      </c>
      <c r="H315" s="7">
        <v>28.17</v>
      </c>
    </row>
    <row r="316" spans="1:8" ht="15">
      <c r="A316" s="5">
        <v>315</v>
      </c>
      <c r="B316" s="6" t="s">
        <v>822</v>
      </c>
      <c r="C316" s="6" t="s">
        <v>823</v>
      </c>
      <c r="D316" s="6" t="s">
        <v>7</v>
      </c>
      <c r="E316" s="6" t="str">
        <f>"69/79"</f>
        <v>69/79</v>
      </c>
      <c r="F316" s="6" t="s">
        <v>82</v>
      </c>
      <c r="G316" s="6" t="s">
        <v>824</v>
      </c>
      <c r="H316" s="7">
        <v>28.16</v>
      </c>
    </row>
    <row r="317" spans="1:8" ht="15">
      <c r="A317" s="5">
        <v>316</v>
      </c>
      <c r="B317" s="6" t="s">
        <v>825</v>
      </c>
      <c r="C317" s="6" t="s">
        <v>170</v>
      </c>
      <c r="D317" s="6" t="s">
        <v>41</v>
      </c>
      <c r="E317" s="6" t="str">
        <f>"33/34"</f>
        <v>33/34</v>
      </c>
      <c r="F317" s="6" t="s">
        <v>826</v>
      </c>
      <c r="G317" s="6" t="s">
        <v>827</v>
      </c>
      <c r="H317" s="7">
        <v>28.16</v>
      </c>
    </row>
    <row r="318" spans="1:8" ht="15">
      <c r="A318" s="5">
        <v>317</v>
      </c>
      <c r="B318" s="6" t="s">
        <v>828</v>
      </c>
      <c r="C318" s="6" t="s">
        <v>829</v>
      </c>
      <c r="D318" s="6" t="s">
        <v>12</v>
      </c>
      <c r="E318" s="6" t="str">
        <f>"63/69"</f>
        <v>63/69</v>
      </c>
      <c r="F318" s="6" t="s">
        <v>110</v>
      </c>
      <c r="G318" s="6" t="s">
        <v>830</v>
      </c>
      <c r="H318" s="7">
        <v>27.87</v>
      </c>
    </row>
    <row r="319" spans="1:8" ht="15">
      <c r="A319" s="5">
        <v>318</v>
      </c>
      <c r="B319" s="6" t="s">
        <v>831</v>
      </c>
      <c r="C319" s="6" t="s">
        <v>222</v>
      </c>
      <c r="D319" s="6" t="s">
        <v>7</v>
      </c>
      <c r="E319" s="6" t="str">
        <f>"70/79"</f>
        <v>70/79</v>
      </c>
      <c r="F319" s="6" t="s">
        <v>114</v>
      </c>
      <c r="G319" s="6" t="s">
        <v>832</v>
      </c>
      <c r="H319" s="7">
        <v>27.75</v>
      </c>
    </row>
    <row r="320" spans="1:8" ht="15">
      <c r="A320" s="5">
        <v>319</v>
      </c>
      <c r="B320" s="6" t="s">
        <v>833</v>
      </c>
      <c r="C320" s="6" t="s">
        <v>137</v>
      </c>
      <c r="D320" s="6" t="s">
        <v>7</v>
      </c>
      <c r="E320" s="6" t="str">
        <f>"71/79"</f>
        <v>71/79</v>
      </c>
      <c r="F320" s="6" t="s">
        <v>134</v>
      </c>
      <c r="G320" s="6" t="s">
        <v>834</v>
      </c>
      <c r="H320" s="7">
        <v>27.75</v>
      </c>
    </row>
    <row r="321" spans="1:8" ht="15">
      <c r="A321" s="5">
        <v>320</v>
      </c>
      <c r="B321" s="6" t="s">
        <v>835</v>
      </c>
      <c r="C321" s="6" t="s">
        <v>74</v>
      </c>
      <c r="D321" s="6" t="s">
        <v>12</v>
      </c>
      <c r="E321" s="6" t="str">
        <f>"64/69"</f>
        <v>64/69</v>
      </c>
      <c r="F321" s="6" t="s">
        <v>175</v>
      </c>
      <c r="G321" s="6" t="s">
        <v>836</v>
      </c>
      <c r="H321" s="7">
        <v>27.75</v>
      </c>
    </row>
    <row r="322" spans="1:8" ht="15">
      <c r="A322" s="5">
        <v>321</v>
      </c>
      <c r="B322" s="6" t="s">
        <v>837</v>
      </c>
      <c r="C322" s="6" t="s">
        <v>195</v>
      </c>
      <c r="D322" s="6" t="s">
        <v>192</v>
      </c>
      <c r="E322" s="6" t="str">
        <f>"18/29"</f>
        <v>18/29</v>
      </c>
      <c r="F322" s="6" t="s">
        <v>529</v>
      </c>
      <c r="G322" s="6" t="s">
        <v>838</v>
      </c>
      <c r="H322" s="7">
        <v>27.75</v>
      </c>
    </row>
    <row r="323" spans="1:8" ht="15">
      <c r="A323" s="5">
        <v>322</v>
      </c>
      <c r="B323" s="6" t="s">
        <v>839</v>
      </c>
      <c r="C323" s="6" t="s">
        <v>467</v>
      </c>
      <c r="D323" s="6" t="s">
        <v>7</v>
      </c>
      <c r="E323" s="6" t="str">
        <f>"72/79"</f>
        <v>72/79</v>
      </c>
      <c r="F323" s="6" t="s">
        <v>523</v>
      </c>
      <c r="G323" s="6" t="s">
        <v>840</v>
      </c>
      <c r="H323" s="7">
        <v>27.75</v>
      </c>
    </row>
    <row r="324" spans="1:8" ht="15">
      <c r="A324" s="5">
        <v>323</v>
      </c>
      <c r="B324" s="6" t="s">
        <v>841</v>
      </c>
      <c r="C324" s="6" t="s">
        <v>20</v>
      </c>
      <c r="D324" s="6" t="s">
        <v>60</v>
      </c>
      <c r="E324" s="6" t="str">
        <f>"47/58"</f>
        <v>47/58</v>
      </c>
      <c r="F324" s="6" t="s">
        <v>175</v>
      </c>
      <c r="G324" s="6" t="s">
        <v>842</v>
      </c>
      <c r="H324" s="7">
        <v>27.74</v>
      </c>
    </row>
    <row r="325" spans="1:8" ht="15">
      <c r="A325" s="5">
        <v>324</v>
      </c>
      <c r="B325" s="6" t="s">
        <v>843</v>
      </c>
      <c r="C325" s="6" t="s">
        <v>40</v>
      </c>
      <c r="D325" s="6" t="s">
        <v>28</v>
      </c>
      <c r="E325" s="6" t="str">
        <f>"79/95"</f>
        <v>79/95</v>
      </c>
      <c r="F325" s="6" t="s">
        <v>175</v>
      </c>
      <c r="G325" s="6" t="s">
        <v>844</v>
      </c>
      <c r="H325" s="7">
        <v>27.74</v>
      </c>
    </row>
    <row r="326" spans="1:8" ht="15">
      <c r="A326" s="5">
        <v>325</v>
      </c>
      <c r="B326" s="6" t="s">
        <v>845</v>
      </c>
      <c r="C326" s="6" t="s">
        <v>585</v>
      </c>
      <c r="D326" s="6" t="s">
        <v>28</v>
      </c>
      <c r="E326" s="6" t="str">
        <f>"80/95"</f>
        <v>80/95</v>
      </c>
      <c r="F326" s="6" t="s">
        <v>344</v>
      </c>
      <c r="G326" s="6" t="s">
        <v>846</v>
      </c>
      <c r="H326" s="7">
        <v>27.52</v>
      </c>
    </row>
    <row r="327" spans="1:8" ht="15">
      <c r="A327" s="5">
        <v>326</v>
      </c>
      <c r="B327" s="6" t="s">
        <v>847</v>
      </c>
      <c r="C327" s="6" t="s">
        <v>161</v>
      </c>
      <c r="D327" s="6" t="s">
        <v>28</v>
      </c>
      <c r="E327" s="6" t="str">
        <f>"81/95"</f>
        <v>81/95</v>
      </c>
      <c r="F327" s="6" t="s">
        <v>344</v>
      </c>
      <c r="G327" s="6" t="s">
        <v>848</v>
      </c>
      <c r="H327" s="7">
        <v>27.51</v>
      </c>
    </row>
    <row r="328" spans="1:8" ht="15">
      <c r="A328" s="5">
        <v>327</v>
      </c>
      <c r="B328" s="6" t="s">
        <v>849</v>
      </c>
      <c r="C328" s="6" t="s">
        <v>167</v>
      </c>
      <c r="D328" s="6" t="s">
        <v>808</v>
      </c>
      <c r="E328" s="6" t="str">
        <f>"2/3"</f>
        <v>2/3</v>
      </c>
      <c r="F328" s="6" t="s">
        <v>329</v>
      </c>
      <c r="G328" s="6" t="s">
        <v>850</v>
      </c>
      <c r="H328" s="7">
        <v>27.05</v>
      </c>
    </row>
    <row r="329" spans="1:8" ht="15">
      <c r="A329" s="5">
        <v>328</v>
      </c>
      <c r="B329" s="6" t="s">
        <v>421</v>
      </c>
      <c r="C329" s="6" t="s">
        <v>129</v>
      </c>
      <c r="D329" s="6" t="s">
        <v>28</v>
      </c>
      <c r="E329" s="6" t="str">
        <f>"82/95"</f>
        <v>82/95</v>
      </c>
      <c r="F329" s="6" t="s">
        <v>397</v>
      </c>
      <c r="G329" s="6" t="s">
        <v>851</v>
      </c>
      <c r="H329" s="7">
        <v>27.05</v>
      </c>
    </row>
    <row r="330" spans="1:8" ht="15">
      <c r="A330" s="5">
        <v>329</v>
      </c>
      <c r="B330" s="6" t="s">
        <v>852</v>
      </c>
      <c r="C330" s="6" t="s">
        <v>853</v>
      </c>
      <c r="D330" s="6" t="s">
        <v>192</v>
      </c>
      <c r="E330" s="6" t="str">
        <f>"19/29"</f>
        <v>19/29</v>
      </c>
      <c r="F330" s="6" t="s">
        <v>854</v>
      </c>
      <c r="G330" s="6" t="s">
        <v>855</v>
      </c>
      <c r="H330" s="7">
        <v>27.05</v>
      </c>
    </row>
    <row r="331" spans="1:8" ht="15">
      <c r="A331" s="5">
        <v>330</v>
      </c>
      <c r="B331" s="6" t="s">
        <v>856</v>
      </c>
      <c r="C331" s="6" t="s">
        <v>857</v>
      </c>
      <c r="D331" s="6" t="s">
        <v>440</v>
      </c>
      <c r="E331" s="6" t="str">
        <f>"7/10"</f>
        <v>7/10</v>
      </c>
      <c r="F331" s="6" t="s">
        <v>397</v>
      </c>
      <c r="G331" s="6" t="s">
        <v>855</v>
      </c>
      <c r="H331" s="7">
        <v>27.05</v>
      </c>
    </row>
    <row r="332" spans="1:8" ht="15">
      <c r="A332" s="5">
        <v>331</v>
      </c>
      <c r="B332" s="6" t="s">
        <v>370</v>
      </c>
      <c r="C332" s="6" t="s">
        <v>541</v>
      </c>
      <c r="D332" s="6" t="s">
        <v>192</v>
      </c>
      <c r="E332" s="6" t="str">
        <f>"20/29"</f>
        <v>20/29</v>
      </c>
      <c r="F332" s="6" t="s">
        <v>372</v>
      </c>
      <c r="G332" s="6" t="s">
        <v>858</v>
      </c>
      <c r="H332" s="7">
        <v>27.04</v>
      </c>
    </row>
    <row r="333" spans="1:8" ht="15">
      <c r="A333" s="5">
        <v>332</v>
      </c>
      <c r="B333" s="6" t="s">
        <v>859</v>
      </c>
      <c r="C333" s="6" t="s">
        <v>860</v>
      </c>
      <c r="D333" s="6" t="s">
        <v>28</v>
      </c>
      <c r="E333" s="6" t="str">
        <f>"83/95"</f>
        <v>83/95</v>
      </c>
      <c r="F333" s="6" t="s">
        <v>67</v>
      </c>
      <c r="G333" s="6" t="s">
        <v>861</v>
      </c>
      <c r="H333" s="7">
        <v>27.04</v>
      </c>
    </row>
    <row r="334" spans="1:8" ht="15">
      <c r="A334" s="5">
        <v>333</v>
      </c>
      <c r="B334" s="6" t="s">
        <v>862</v>
      </c>
      <c r="C334" s="6" t="s">
        <v>863</v>
      </c>
      <c r="D334" s="6" t="s">
        <v>192</v>
      </c>
      <c r="E334" s="6" t="str">
        <f>"21/29"</f>
        <v>21/29</v>
      </c>
      <c r="F334" s="6" t="s">
        <v>225</v>
      </c>
      <c r="G334" s="6" t="s">
        <v>864</v>
      </c>
      <c r="H334" s="7">
        <v>27.03</v>
      </c>
    </row>
    <row r="335" spans="1:8" ht="15">
      <c r="A335" s="5">
        <v>334</v>
      </c>
      <c r="B335" s="6" t="s">
        <v>865</v>
      </c>
      <c r="C335" s="6" t="s">
        <v>866</v>
      </c>
      <c r="D335" s="6" t="s">
        <v>440</v>
      </c>
      <c r="E335" s="6" t="str">
        <f>"8/10"</f>
        <v>8/10</v>
      </c>
      <c r="F335" s="6" t="s">
        <v>67</v>
      </c>
      <c r="G335" s="6" t="s">
        <v>867</v>
      </c>
      <c r="H335" s="7">
        <v>27.03</v>
      </c>
    </row>
    <row r="336" spans="1:8" ht="15">
      <c r="A336" s="5">
        <v>335</v>
      </c>
      <c r="B336" s="6" t="s">
        <v>868</v>
      </c>
      <c r="C336" s="6" t="s">
        <v>869</v>
      </c>
      <c r="D336" s="6" t="s">
        <v>283</v>
      </c>
      <c r="E336" s="6" t="str">
        <f>"5/6"</f>
        <v>5/6</v>
      </c>
      <c r="F336" s="6" t="s">
        <v>397</v>
      </c>
      <c r="G336" s="6" t="s">
        <v>870</v>
      </c>
      <c r="H336" s="7">
        <v>26.99</v>
      </c>
    </row>
    <row r="337" spans="1:8" ht="15">
      <c r="A337" s="5">
        <v>336</v>
      </c>
      <c r="B337" s="6" t="s">
        <v>871</v>
      </c>
      <c r="C337" s="6" t="s">
        <v>872</v>
      </c>
      <c r="D337" s="6" t="s">
        <v>192</v>
      </c>
      <c r="E337" s="6" t="str">
        <f>"22/29"</f>
        <v>22/29</v>
      </c>
      <c r="F337" s="6" t="s">
        <v>397</v>
      </c>
      <c r="G337" s="6" t="s">
        <v>873</v>
      </c>
      <c r="H337" s="7">
        <v>26.99</v>
      </c>
    </row>
    <row r="338" spans="1:8" ht="15">
      <c r="A338" s="5">
        <v>337</v>
      </c>
      <c r="B338" s="6" t="s">
        <v>874</v>
      </c>
      <c r="C338" s="6" t="s">
        <v>116</v>
      </c>
      <c r="D338" s="6" t="s">
        <v>28</v>
      </c>
      <c r="E338" s="6" t="str">
        <f>"84/95"</f>
        <v>84/95</v>
      </c>
      <c r="F338" s="6" t="s">
        <v>82</v>
      </c>
      <c r="G338" s="6" t="s">
        <v>875</v>
      </c>
      <c r="H338" s="7">
        <v>26.42</v>
      </c>
    </row>
    <row r="339" spans="1:8" ht="15">
      <c r="A339" s="5">
        <v>338</v>
      </c>
      <c r="B339" s="6" t="s">
        <v>876</v>
      </c>
      <c r="C339" s="6" t="s">
        <v>877</v>
      </c>
      <c r="D339" s="6" t="s">
        <v>60</v>
      </c>
      <c r="E339" s="6" t="str">
        <f>"48/58"</f>
        <v>48/58</v>
      </c>
      <c r="F339" s="6" t="s">
        <v>145</v>
      </c>
      <c r="G339" s="6" t="s">
        <v>878</v>
      </c>
      <c r="H339" s="7">
        <v>26.41</v>
      </c>
    </row>
    <row r="340" spans="1:8" ht="15">
      <c r="A340" s="5">
        <v>339</v>
      </c>
      <c r="B340" s="6" t="s">
        <v>879</v>
      </c>
      <c r="C340" s="6" t="s">
        <v>467</v>
      </c>
      <c r="D340" s="6" t="s">
        <v>192</v>
      </c>
      <c r="E340" s="6" t="str">
        <f>"23/29"</f>
        <v>23/29</v>
      </c>
      <c r="F340" s="6" t="s">
        <v>502</v>
      </c>
      <c r="G340" s="6" t="s">
        <v>880</v>
      </c>
      <c r="H340" s="7">
        <v>26.41</v>
      </c>
    </row>
    <row r="341" spans="1:8" ht="15">
      <c r="A341" s="5">
        <v>340</v>
      </c>
      <c r="B341" s="6" t="s">
        <v>881</v>
      </c>
      <c r="C341" s="6" t="s">
        <v>45</v>
      </c>
      <c r="D341" s="6" t="s">
        <v>12</v>
      </c>
      <c r="E341" s="6" t="str">
        <f>"65/69"</f>
        <v>65/69</v>
      </c>
      <c r="F341" s="6" t="s">
        <v>175</v>
      </c>
      <c r="G341" s="6" t="s">
        <v>882</v>
      </c>
      <c r="H341" s="7">
        <v>26.19</v>
      </c>
    </row>
    <row r="342" spans="1:8" ht="15">
      <c r="A342" s="5">
        <v>341</v>
      </c>
      <c r="B342" s="6" t="s">
        <v>883</v>
      </c>
      <c r="C342" s="6" t="s">
        <v>16</v>
      </c>
      <c r="D342" s="6" t="s">
        <v>12</v>
      </c>
      <c r="E342" s="6" t="str">
        <f>"66/69"</f>
        <v>66/69</v>
      </c>
      <c r="F342" s="6" t="s">
        <v>175</v>
      </c>
      <c r="G342" s="6" t="s">
        <v>884</v>
      </c>
      <c r="H342" s="7">
        <v>26.19</v>
      </c>
    </row>
    <row r="343" spans="1:8" ht="15">
      <c r="A343" s="5">
        <v>342</v>
      </c>
      <c r="B343" s="6" t="s">
        <v>885</v>
      </c>
      <c r="C343" s="6" t="s">
        <v>45</v>
      </c>
      <c r="D343" s="6" t="s">
        <v>12</v>
      </c>
      <c r="E343" s="6" t="str">
        <f>"67/69"</f>
        <v>67/69</v>
      </c>
      <c r="F343" s="6" t="s">
        <v>886</v>
      </c>
      <c r="G343" s="6" t="s">
        <v>887</v>
      </c>
      <c r="H343" s="7">
        <v>26.19</v>
      </c>
    </row>
    <row r="344" spans="1:8" ht="15">
      <c r="A344" s="5">
        <v>343</v>
      </c>
      <c r="B344" s="6" t="s">
        <v>888</v>
      </c>
      <c r="C344" s="6" t="s">
        <v>889</v>
      </c>
      <c r="D344" s="6" t="s">
        <v>28</v>
      </c>
      <c r="E344" s="6" t="str">
        <f>"85/95"</f>
        <v>85/95</v>
      </c>
      <c r="F344" s="6" t="s">
        <v>408</v>
      </c>
      <c r="G344" s="6" t="s">
        <v>890</v>
      </c>
      <c r="H344" s="7">
        <v>26.18</v>
      </c>
    </row>
    <row r="345" spans="1:8" ht="15">
      <c r="A345" s="5">
        <v>344</v>
      </c>
      <c r="B345" s="6" t="s">
        <v>891</v>
      </c>
      <c r="C345" s="6" t="s">
        <v>24</v>
      </c>
      <c r="D345" s="6" t="s">
        <v>28</v>
      </c>
      <c r="E345" s="6" t="str">
        <f>"86/95"</f>
        <v>86/95</v>
      </c>
      <c r="F345" s="6" t="s">
        <v>207</v>
      </c>
      <c r="G345" s="6" t="s">
        <v>892</v>
      </c>
      <c r="H345" s="7">
        <v>26.15</v>
      </c>
    </row>
    <row r="346" spans="1:8" ht="15">
      <c r="A346" s="5">
        <v>345</v>
      </c>
      <c r="B346" s="6" t="s">
        <v>893</v>
      </c>
      <c r="C346" s="6" t="s">
        <v>894</v>
      </c>
      <c r="D346" s="6" t="s">
        <v>192</v>
      </c>
      <c r="E346" s="6" t="str">
        <f>"24/29"</f>
        <v>24/29</v>
      </c>
      <c r="F346" s="6" t="s">
        <v>895</v>
      </c>
      <c r="G346" s="6" t="s">
        <v>896</v>
      </c>
      <c r="H346" s="7">
        <v>26.06</v>
      </c>
    </row>
    <row r="347" spans="1:8" ht="15">
      <c r="A347" s="5">
        <v>346</v>
      </c>
      <c r="B347" s="6" t="s">
        <v>897</v>
      </c>
      <c r="C347" s="6" t="s">
        <v>773</v>
      </c>
      <c r="D347" s="6" t="s">
        <v>12</v>
      </c>
      <c r="E347" s="6" t="str">
        <f>"68/69"</f>
        <v>68/69</v>
      </c>
      <c r="F347" s="6" t="s">
        <v>196</v>
      </c>
      <c r="G347" s="6" t="s">
        <v>898</v>
      </c>
      <c r="H347" s="7">
        <v>25.78</v>
      </c>
    </row>
    <row r="348" spans="1:8" ht="15">
      <c r="A348" s="5">
        <v>347</v>
      </c>
      <c r="B348" s="6" t="s">
        <v>425</v>
      </c>
      <c r="C348" s="6" t="s">
        <v>899</v>
      </c>
      <c r="D348" s="6" t="s">
        <v>7</v>
      </c>
      <c r="E348" s="6" t="str">
        <f>"73/79"</f>
        <v>73/79</v>
      </c>
      <c r="F348" s="6" t="s">
        <v>510</v>
      </c>
      <c r="G348" s="6" t="s">
        <v>900</v>
      </c>
      <c r="H348" s="7">
        <v>25.5</v>
      </c>
    </row>
    <row r="349" spans="1:8" ht="15">
      <c r="A349" s="5">
        <v>348</v>
      </c>
      <c r="B349" s="6" t="s">
        <v>901</v>
      </c>
      <c r="C349" s="6" t="s">
        <v>532</v>
      </c>
      <c r="D349" s="6" t="s">
        <v>60</v>
      </c>
      <c r="E349" s="6" t="str">
        <f>"49/58"</f>
        <v>49/58</v>
      </c>
      <c r="F349" s="6" t="s">
        <v>196</v>
      </c>
      <c r="G349" s="6" t="s">
        <v>902</v>
      </c>
      <c r="H349" s="7">
        <v>25.37</v>
      </c>
    </row>
    <row r="350" spans="1:8" ht="15">
      <c r="A350" s="5">
        <v>349</v>
      </c>
      <c r="B350" s="6" t="s">
        <v>903</v>
      </c>
      <c r="C350" s="6" t="s">
        <v>904</v>
      </c>
      <c r="D350" s="6" t="s">
        <v>192</v>
      </c>
      <c r="E350" s="6" t="str">
        <f>"25/29"</f>
        <v>25/29</v>
      </c>
      <c r="F350" s="6" t="s">
        <v>414</v>
      </c>
      <c r="G350" s="6" t="s">
        <v>905</v>
      </c>
      <c r="H350" s="7">
        <v>25.28</v>
      </c>
    </row>
    <row r="351" spans="1:8" ht="15">
      <c r="A351" s="5">
        <v>350</v>
      </c>
      <c r="B351" s="6" t="s">
        <v>906</v>
      </c>
      <c r="C351" s="6" t="s">
        <v>289</v>
      </c>
      <c r="D351" s="6" t="s">
        <v>60</v>
      </c>
      <c r="E351" s="6" t="str">
        <f>"50/58"</f>
        <v>50/58</v>
      </c>
      <c r="F351" s="6" t="s">
        <v>791</v>
      </c>
      <c r="G351" s="6" t="s">
        <v>907</v>
      </c>
      <c r="H351" s="7">
        <v>24.98</v>
      </c>
    </row>
    <row r="352" spans="1:8" ht="15">
      <c r="A352" s="5">
        <v>351</v>
      </c>
      <c r="B352" s="6" t="s">
        <v>908</v>
      </c>
      <c r="C352" s="6" t="s">
        <v>909</v>
      </c>
      <c r="D352" s="6" t="s">
        <v>440</v>
      </c>
      <c r="E352" s="6" t="str">
        <f>"9/10"</f>
        <v>9/10</v>
      </c>
      <c r="F352" s="6" t="s">
        <v>791</v>
      </c>
      <c r="G352" s="6" t="s">
        <v>910</v>
      </c>
      <c r="H352" s="7">
        <v>24.98</v>
      </c>
    </row>
    <row r="353" spans="1:8" ht="15">
      <c r="A353" s="5">
        <v>352</v>
      </c>
      <c r="B353" s="6" t="s">
        <v>911</v>
      </c>
      <c r="C353" s="6" t="s">
        <v>356</v>
      </c>
      <c r="D353" s="6" t="s">
        <v>60</v>
      </c>
      <c r="E353" s="6" t="str">
        <f>"51/58"</f>
        <v>51/58</v>
      </c>
      <c r="F353" s="6" t="s">
        <v>175</v>
      </c>
      <c r="G353" s="6" t="s">
        <v>912</v>
      </c>
      <c r="H353" s="7">
        <v>24.88</v>
      </c>
    </row>
    <row r="354" spans="1:8" ht="15">
      <c r="A354" s="5">
        <v>353</v>
      </c>
      <c r="B354" s="6" t="s">
        <v>913</v>
      </c>
      <c r="C354" s="6" t="s">
        <v>914</v>
      </c>
      <c r="D354" s="6" t="s">
        <v>60</v>
      </c>
      <c r="E354" s="6" t="str">
        <f>"52/58"</f>
        <v>52/58</v>
      </c>
      <c r="F354" s="6" t="s">
        <v>307</v>
      </c>
      <c r="G354" s="6" t="s">
        <v>915</v>
      </c>
      <c r="H354" s="7">
        <v>24.86</v>
      </c>
    </row>
    <row r="355" spans="1:8" ht="15">
      <c r="A355" s="5">
        <v>354</v>
      </c>
      <c r="B355" s="6" t="s">
        <v>916</v>
      </c>
      <c r="C355" s="6" t="s">
        <v>917</v>
      </c>
      <c r="D355" s="6" t="s">
        <v>60</v>
      </c>
      <c r="E355" s="6" t="str">
        <f>"53/58"</f>
        <v>53/58</v>
      </c>
      <c r="F355" s="6" t="s">
        <v>307</v>
      </c>
      <c r="G355" s="6" t="s">
        <v>918</v>
      </c>
      <c r="H355" s="7">
        <v>24.85</v>
      </c>
    </row>
    <row r="356" spans="1:8" ht="15">
      <c r="A356" s="5">
        <v>355</v>
      </c>
      <c r="B356" s="6" t="s">
        <v>919</v>
      </c>
      <c r="C356" s="6" t="s">
        <v>623</v>
      </c>
      <c r="D356" s="6" t="s">
        <v>41</v>
      </c>
      <c r="E356" s="6" t="str">
        <f>"34/34"</f>
        <v>34/34</v>
      </c>
      <c r="F356" s="6" t="s">
        <v>86</v>
      </c>
      <c r="G356" s="6" t="s">
        <v>920</v>
      </c>
      <c r="H356" s="7">
        <v>24.85</v>
      </c>
    </row>
    <row r="357" spans="1:8" ht="15">
      <c r="A357" s="5">
        <v>356</v>
      </c>
      <c r="B357" s="6" t="s">
        <v>921</v>
      </c>
      <c r="C357" s="6" t="s">
        <v>210</v>
      </c>
      <c r="D357" s="6" t="s">
        <v>28</v>
      </c>
      <c r="E357" s="6" t="str">
        <f>"87/95"</f>
        <v>87/95</v>
      </c>
      <c r="F357" s="6" t="s">
        <v>207</v>
      </c>
      <c r="G357" s="6" t="s">
        <v>922</v>
      </c>
      <c r="H357" s="7">
        <v>24.85</v>
      </c>
    </row>
    <row r="358" spans="1:8" ht="15">
      <c r="A358" s="5">
        <v>357</v>
      </c>
      <c r="B358" s="6" t="s">
        <v>923</v>
      </c>
      <c r="C358" s="6" t="s">
        <v>289</v>
      </c>
      <c r="D358" s="6" t="s">
        <v>192</v>
      </c>
      <c r="E358" s="6" t="str">
        <f>"26/29"</f>
        <v>26/29</v>
      </c>
      <c r="F358" s="6" t="s">
        <v>114</v>
      </c>
      <c r="G358" s="6" t="s">
        <v>924</v>
      </c>
      <c r="H358" s="7">
        <v>24.65</v>
      </c>
    </row>
    <row r="359" spans="1:8" ht="15">
      <c r="A359" s="5">
        <v>358</v>
      </c>
      <c r="B359" s="6" t="s">
        <v>925</v>
      </c>
      <c r="C359" s="6" t="s">
        <v>11</v>
      </c>
      <c r="D359" s="6" t="s">
        <v>808</v>
      </c>
      <c r="E359" s="6" t="str">
        <f>"3/3"</f>
        <v>3/3</v>
      </c>
      <c r="F359" s="6" t="s">
        <v>447</v>
      </c>
      <c r="G359" s="6" t="s">
        <v>926</v>
      </c>
      <c r="H359" s="7">
        <v>24.52</v>
      </c>
    </row>
    <row r="360" spans="1:8" ht="15">
      <c r="A360" s="5">
        <v>359</v>
      </c>
      <c r="B360" s="6" t="s">
        <v>927</v>
      </c>
      <c r="C360" s="6" t="s">
        <v>161</v>
      </c>
      <c r="D360" s="6" t="s">
        <v>7</v>
      </c>
      <c r="E360" s="6" t="str">
        <f>"74/79"</f>
        <v>74/79</v>
      </c>
      <c r="F360" s="6" t="s">
        <v>928</v>
      </c>
      <c r="G360" s="6" t="s">
        <v>929</v>
      </c>
      <c r="H360" s="7">
        <v>24.52</v>
      </c>
    </row>
    <row r="361" spans="1:8" ht="15">
      <c r="A361" s="5">
        <v>360</v>
      </c>
      <c r="B361" s="6" t="s">
        <v>652</v>
      </c>
      <c r="C361" s="6" t="s">
        <v>129</v>
      </c>
      <c r="D361" s="6" t="s">
        <v>7</v>
      </c>
      <c r="E361" s="6" t="str">
        <f>"75/79"</f>
        <v>75/79</v>
      </c>
      <c r="F361" s="6" t="s">
        <v>930</v>
      </c>
      <c r="G361" s="6" t="s">
        <v>931</v>
      </c>
      <c r="H361" s="7">
        <v>24.52</v>
      </c>
    </row>
    <row r="362" spans="1:8" ht="15">
      <c r="A362" s="5">
        <v>361</v>
      </c>
      <c r="B362" s="6" t="s">
        <v>932</v>
      </c>
      <c r="C362" s="6" t="s">
        <v>129</v>
      </c>
      <c r="D362" s="6" t="s">
        <v>28</v>
      </c>
      <c r="E362" s="6" t="str">
        <f>"88/95"</f>
        <v>88/95</v>
      </c>
      <c r="F362" s="6" t="s">
        <v>114</v>
      </c>
      <c r="G362" s="6" t="s">
        <v>933</v>
      </c>
      <c r="H362" s="7">
        <v>23.94</v>
      </c>
    </row>
    <row r="363" spans="1:8" ht="15">
      <c r="A363" s="5">
        <v>362</v>
      </c>
      <c r="B363" s="6" t="s">
        <v>934</v>
      </c>
      <c r="C363" s="6" t="s">
        <v>109</v>
      </c>
      <c r="D363" s="6" t="s">
        <v>7</v>
      </c>
      <c r="E363" s="6" t="str">
        <f>"76/79"</f>
        <v>76/79</v>
      </c>
      <c r="F363" s="6" t="s">
        <v>114</v>
      </c>
      <c r="G363" s="6" t="s">
        <v>935</v>
      </c>
      <c r="H363" s="7">
        <v>23.93</v>
      </c>
    </row>
    <row r="364" spans="1:8" ht="15">
      <c r="A364" s="5">
        <v>363</v>
      </c>
      <c r="B364" s="6" t="s">
        <v>936</v>
      </c>
      <c r="C364" s="6" t="s">
        <v>937</v>
      </c>
      <c r="D364" s="6" t="s">
        <v>440</v>
      </c>
      <c r="E364" s="6" t="str">
        <f>"10/10"</f>
        <v>10/10</v>
      </c>
      <c r="F364" s="6" t="s">
        <v>114</v>
      </c>
      <c r="G364" s="6" t="s">
        <v>938</v>
      </c>
      <c r="H364" s="7">
        <v>23.93</v>
      </c>
    </row>
    <row r="365" spans="1:8" ht="15">
      <c r="A365" s="5">
        <v>364</v>
      </c>
      <c r="B365" s="6" t="s">
        <v>939</v>
      </c>
      <c r="C365" s="6" t="s">
        <v>24</v>
      </c>
      <c r="D365" s="6" t="s">
        <v>7</v>
      </c>
      <c r="E365" s="6" t="str">
        <f>"77/79"</f>
        <v>77/79</v>
      </c>
      <c r="F365" s="6" t="s">
        <v>580</v>
      </c>
      <c r="G365" s="6" t="s">
        <v>940</v>
      </c>
      <c r="H365" s="7">
        <v>23.93</v>
      </c>
    </row>
    <row r="366" spans="1:8" ht="15">
      <c r="A366" s="5">
        <v>365</v>
      </c>
      <c r="B366" s="6" t="s">
        <v>941</v>
      </c>
      <c r="C366" s="6" t="s">
        <v>942</v>
      </c>
      <c r="D366" s="6" t="s">
        <v>28</v>
      </c>
      <c r="E366" s="6" t="str">
        <f>"89/95"</f>
        <v>89/95</v>
      </c>
      <c r="F366" s="6" t="s">
        <v>943</v>
      </c>
      <c r="G366" s="6" t="s">
        <v>944</v>
      </c>
      <c r="H366" s="7">
        <v>23.79</v>
      </c>
    </row>
    <row r="367" spans="1:8" ht="15">
      <c r="A367" s="5">
        <v>366</v>
      </c>
      <c r="B367" s="6" t="s">
        <v>945</v>
      </c>
      <c r="C367" s="6" t="s">
        <v>946</v>
      </c>
      <c r="D367" s="6" t="s">
        <v>28</v>
      </c>
      <c r="E367" s="6" t="str">
        <f>"90/95"</f>
        <v>90/95</v>
      </c>
      <c r="F367" s="6" t="s">
        <v>943</v>
      </c>
      <c r="G367" s="6" t="s">
        <v>947</v>
      </c>
      <c r="H367" s="7">
        <v>23.79</v>
      </c>
    </row>
    <row r="368" spans="1:8" ht="15">
      <c r="A368" s="5">
        <v>367</v>
      </c>
      <c r="B368" s="6" t="s">
        <v>784</v>
      </c>
      <c r="C368" s="6" t="s">
        <v>24</v>
      </c>
      <c r="D368" s="6" t="s">
        <v>7</v>
      </c>
      <c r="E368" s="6" t="str">
        <f>"78/79"</f>
        <v>78/79</v>
      </c>
      <c r="F368" s="6" t="s">
        <v>86</v>
      </c>
      <c r="G368" s="6" t="s">
        <v>948</v>
      </c>
      <c r="H368" s="7">
        <v>23.59</v>
      </c>
    </row>
    <row r="369" spans="1:8" ht="15">
      <c r="A369" s="5">
        <v>368</v>
      </c>
      <c r="B369" s="6" t="s">
        <v>949</v>
      </c>
      <c r="C369" s="6" t="s">
        <v>289</v>
      </c>
      <c r="D369" s="6" t="s">
        <v>192</v>
      </c>
      <c r="E369" s="6" t="str">
        <f>"27/29"</f>
        <v>27/29</v>
      </c>
      <c r="F369" s="6" t="s">
        <v>950</v>
      </c>
      <c r="G369" s="6" t="s">
        <v>951</v>
      </c>
      <c r="H369" s="7">
        <v>23.12</v>
      </c>
    </row>
    <row r="370" spans="1:8" ht="15">
      <c r="A370" s="5">
        <v>369</v>
      </c>
      <c r="B370" s="6" t="s">
        <v>952</v>
      </c>
      <c r="C370" s="6" t="s">
        <v>20</v>
      </c>
      <c r="D370" s="6" t="s">
        <v>60</v>
      </c>
      <c r="E370" s="6" t="str">
        <f>"54/58"</f>
        <v>54/58</v>
      </c>
      <c r="F370" s="6" t="s">
        <v>207</v>
      </c>
      <c r="G370" s="6" t="s">
        <v>953</v>
      </c>
      <c r="H370" s="7">
        <v>23.07</v>
      </c>
    </row>
    <row r="371" spans="1:8" ht="15">
      <c r="A371" s="5">
        <v>370</v>
      </c>
      <c r="B371" s="6" t="s">
        <v>954</v>
      </c>
      <c r="C371" s="6" t="s">
        <v>129</v>
      </c>
      <c r="D371" s="6" t="s">
        <v>28</v>
      </c>
      <c r="E371" s="6" t="str">
        <f>"91/95"</f>
        <v>91/95</v>
      </c>
      <c r="F371" s="6" t="s">
        <v>580</v>
      </c>
      <c r="G371" s="6" t="s">
        <v>955</v>
      </c>
      <c r="H371" s="7">
        <v>23.07</v>
      </c>
    </row>
    <row r="372" spans="1:8" ht="15">
      <c r="A372" s="5">
        <v>371</v>
      </c>
      <c r="B372" s="6" t="s">
        <v>956</v>
      </c>
      <c r="C372" s="6" t="s">
        <v>957</v>
      </c>
      <c r="D372" s="6" t="s">
        <v>60</v>
      </c>
      <c r="E372" s="6" t="str">
        <f>"55/58"</f>
        <v>55/58</v>
      </c>
      <c r="F372" s="6" t="s">
        <v>958</v>
      </c>
      <c r="G372" s="6" t="s">
        <v>959</v>
      </c>
      <c r="H372" s="7">
        <v>22.85</v>
      </c>
    </row>
    <row r="373" spans="1:8" ht="15">
      <c r="A373" s="5">
        <v>372</v>
      </c>
      <c r="B373" s="6" t="s">
        <v>960</v>
      </c>
      <c r="C373" s="6" t="s">
        <v>748</v>
      </c>
      <c r="D373" s="6" t="s">
        <v>12</v>
      </c>
      <c r="E373" s="6" t="str">
        <f>"69/69"</f>
        <v>69/69</v>
      </c>
      <c r="F373" s="6" t="s">
        <v>230</v>
      </c>
      <c r="G373" s="6" t="s">
        <v>961</v>
      </c>
      <c r="H373" s="7">
        <v>22.82</v>
      </c>
    </row>
    <row r="374" spans="1:8" ht="15">
      <c r="A374" s="5">
        <v>373</v>
      </c>
      <c r="B374" s="6" t="s">
        <v>962</v>
      </c>
      <c r="C374" s="6" t="s">
        <v>963</v>
      </c>
      <c r="D374" s="6" t="s">
        <v>28</v>
      </c>
      <c r="E374" s="6" t="str">
        <f>"93/95"</f>
        <v>93/95</v>
      </c>
      <c r="F374" s="6" t="s">
        <v>230</v>
      </c>
      <c r="G374" s="6" t="s">
        <v>964</v>
      </c>
      <c r="H374" s="7">
        <v>22.82</v>
      </c>
    </row>
    <row r="375" spans="1:8" ht="15">
      <c r="A375" s="5">
        <v>374</v>
      </c>
      <c r="B375" s="6" t="s">
        <v>965</v>
      </c>
      <c r="C375" s="6" t="s">
        <v>823</v>
      </c>
      <c r="D375" s="6" t="s">
        <v>60</v>
      </c>
      <c r="E375" s="6" t="str">
        <f>"56/58"</f>
        <v>56/58</v>
      </c>
      <c r="F375" s="6" t="s">
        <v>230</v>
      </c>
      <c r="G375" s="6" t="s">
        <v>964</v>
      </c>
      <c r="H375" s="7">
        <v>22.82</v>
      </c>
    </row>
    <row r="376" spans="1:8" ht="15">
      <c r="A376" s="5">
        <v>375</v>
      </c>
      <c r="B376" s="6" t="s">
        <v>966</v>
      </c>
      <c r="C376" s="6" t="s">
        <v>541</v>
      </c>
      <c r="D376" s="6" t="s">
        <v>28</v>
      </c>
      <c r="E376" s="6" t="str">
        <f>"92/95"</f>
        <v>92/95</v>
      </c>
      <c r="F376" s="6" t="s">
        <v>230</v>
      </c>
      <c r="G376" s="6" t="s">
        <v>964</v>
      </c>
      <c r="H376" s="7">
        <v>22.82</v>
      </c>
    </row>
    <row r="377" spans="1:8" ht="15">
      <c r="A377" s="5">
        <v>376</v>
      </c>
      <c r="B377" s="6" t="s">
        <v>967</v>
      </c>
      <c r="C377" s="6" t="s">
        <v>968</v>
      </c>
      <c r="D377" s="6" t="s">
        <v>7</v>
      </c>
      <c r="E377" s="6" t="str">
        <f>"79/79"</f>
        <v>79/79</v>
      </c>
      <c r="F377" s="6" t="s">
        <v>230</v>
      </c>
      <c r="G377" s="6" t="s">
        <v>969</v>
      </c>
      <c r="H377" s="7">
        <v>22.82</v>
      </c>
    </row>
    <row r="378" spans="1:8" ht="15">
      <c r="A378" s="5">
        <v>377</v>
      </c>
      <c r="B378" s="6" t="s">
        <v>970</v>
      </c>
      <c r="C378" s="6" t="s">
        <v>971</v>
      </c>
      <c r="D378" s="6" t="s">
        <v>28</v>
      </c>
      <c r="E378" s="6" t="str">
        <f>"94/95"</f>
        <v>94/95</v>
      </c>
      <c r="F378" s="6" t="s">
        <v>230</v>
      </c>
      <c r="G378" s="6" t="s">
        <v>972</v>
      </c>
      <c r="H378" s="7">
        <v>22.82</v>
      </c>
    </row>
    <row r="379" spans="1:8" ht="15">
      <c r="A379" s="5">
        <v>378</v>
      </c>
      <c r="B379" s="6" t="s">
        <v>973</v>
      </c>
      <c r="C379" s="6" t="s">
        <v>129</v>
      </c>
      <c r="D379" s="6" t="s">
        <v>60</v>
      </c>
      <c r="E379" s="6" t="str">
        <f>"57/58"</f>
        <v>57/58</v>
      </c>
      <c r="F379" s="6" t="s">
        <v>230</v>
      </c>
      <c r="G379" s="6" t="s">
        <v>974</v>
      </c>
      <c r="H379" s="7">
        <v>22.82</v>
      </c>
    </row>
    <row r="380" spans="1:8" ht="15">
      <c r="A380" s="5">
        <v>379</v>
      </c>
      <c r="B380" s="6" t="s">
        <v>975</v>
      </c>
      <c r="C380" s="6" t="s">
        <v>585</v>
      </c>
      <c r="D380" s="6" t="s">
        <v>60</v>
      </c>
      <c r="E380" s="6" t="str">
        <f>"58/58"</f>
        <v>58/58</v>
      </c>
      <c r="F380" s="6" t="s">
        <v>344</v>
      </c>
      <c r="G380" s="6" t="s">
        <v>976</v>
      </c>
      <c r="H380" s="7">
        <v>22.81</v>
      </c>
    </row>
    <row r="381" spans="1:8" ht="15">
      <c r="A381" s="5">
        <v>380</v>
      </c>
      <c r="B381" s="6" t="s">
        <v>539</v>
      </c>
      <c r="C381" s="6" t="s">
        <v>109</v>
      </c>
      <c r="D381" s="6" t="s">
        <v>28</v>
      </c>
      <c r="E381" s="6" t="str">
        <f>"95/95"</f>
        <v>95/95</v>
      </c>
      <c r="F381" s="6" t="s">
        <v>977</v>
      </c>
      <c r="G381" s="6" t="s">
        <v>978</v>
      </c>
      <c r="H381" s="7">
        <v>22.49</v>
      </c>
    </row>
    <row r="382" spans="1:8" ht="15">
      <c r="A382" s="5">
        <v>381</v>
      </c>
      <c r="B382" s="6" t="s">
        <v>979</v>
      </c>
      <c r="C382" s="6" t="s">
        <v>980</v>
      </c>
      <c r="D382" s="6" t="s">
        <v>283</v>
      </c>
      <c r="E382" s="6" t="str">
        <f>"6/6"</f>
        <v>6/6</v>
      </c>
      <c r="F382" s="6" t="s">
        <v>67</v>
      </c>
      <c r="G382" s="6" t="s">
        <v>981</v>
      </c>
      <c r="H382" s="7">
        <v>20.93</v>
      </c>
    </row>
    <row r="383" spans="1:8" ht="15">
      <c r="A383" s="5">
        <v>382</v>
      </c>
      <c r="B383" s="6" t="s">
        <v>982</v>
      </c>
      <c r="C383" s="6" t="s">
        <v>983</v>
      </c>
      <c r="D383" s="6" t="s">
        <v>192</v>
      </c>
      <c r="E383" s="6" t="str">
        <f>"29/29"</f>
        <v>29/29</v>
      </c>
      <c r="F383" s="6" t="s">
        <v>207</v>
      </c>
      <c r="G383" s="6" t="s">
        <v>984</v>
      </c>
      <c r="H383" s="7">
        <v>18.2</v>
      </c>
    </row>
    <row r="384" spans="1:8" ht="15.75" thickBot="1">
      <c r="A384" s="11">
        <v>383</v>
      </c>
      <c r="B384" s="12" t="s">
        <v>985</v>
      </c>
      <c r="C384" s="12" t="s">
        <v>986</v>
      </c>
      <c r="D384" s="12" t="s">
        <v>192</v>
      </c>
      <c r="E384" s="12" t="str">
        <f>"28/29"</f>
        <v>28/29</v>
      </c>
      <c r="F384" s="12" t="s">
        <v>207</v>
      </c>
      <c r="G384" s="12" t="s">
        <v>984</v>
      </c>
      <c r="H384" s="13">
        <v>18.2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Paolino</dc:creator>
  <cp:keywords/>
  <dc:description/>
  <cp:lastModifiedBy>Paolino</cp:lastModifiedBy>
  <dcterms:created xsi:type="dcterms:W3CDTF">2009-05-18T10:45:29Z</dcterms:created>
  <dcterms:modified xsi:type="dcterms:W3CDTF">2009-05-18T10:45:47Z</dcterms:modified>
  <cp:category/>
  <cp:version/>
  <cp:contentType/>
  <cp:contentStatus/>
</cp:coreProperties>
</file>