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Classifica Assoluta" sheetId="1" r:id="rId1"/>
  </sheets>
  <definedNames/>
  <calcPr fullCalcOnLoad="1"/>
</workbook>
</file>

<file path=xl/sharedStrings.xml><?xml version="1.0" encoding="utf-8"?>
<sst xmlns="http://schemas.openxmlformats.org/spreadsheetml/2006/main" count="4258" uniqueCount="2143">
  <si>
    <t>Cognome</t>
  </si>
  <si>
    <t>Nome</t>
  </si>
  <si>
    <t>Team</t>
  </si>
  <si>
    <t>Tempo</t>
  </si>
  <si>
    <t>Km/h</t>
  </si>
  <si>
    <t>DEHO</t>
  </si>
  <si>
    <t>MARZIO</t>
  </si>
  <si>
    <t>OPEN</t>
  </si>
  <si>
    <t>ASD GS CICLI OLYMPIA</t>
  </si>
  <si>
    <t>02:22:36.30</t>
  </si>
  <si>
    <t>CELESTINO</t>
  </si>
  <si>
    <t>MIRKO</t>
  </si>
  <si>
    <t>AXEVO ALBA OROBIA TEAM</t>
  </si>
  <si>
    <t>02:22:36.90</t>
  </si>
  <si>
    <t>MONTOYA</t>
  </si>
  <si>
    <t>CANTILLO PAOLO CESAR</t>
  </si>
  <si>
    <t>GIANT ITALIA TEAM</t>
  </si>
  <si>
    <t>02:23:32.60</t>
  </si>
  <si>
    <t>COSTA</t>
  </si>
  <si>
    <t>WALTER</t>
  </si>
  <si>
    <t>ADV CORRATEC</t>
  </si>
  <si>
    <t>02:24:13.48</t>
  </si>
  <si>
    <t>ZOLI</t>
  </si>
  <si>
    <t>YADER</t>
  </si>
  <si>
    <t>TEAM TORPADO - 4US</t>
  </si>
  <si>
    <t>02:24:13.50</t>
  </si>
  <si>
    <t>BALDUCCI</t>
  </si>
  <si>
    <t>MIRCO</t>
  </si>
  <si>
    <t>MASTER 1</t>
  </si>
  <si>
    <t>CICLI TADDEI TEAM GALLUZZI</t>
  </si>
  <si>
    <t>02:24:14.50</t>
  </si>
  <si>
    <t>PALLHUBER</t>
  </si>
  <si>
    <t>JOHANN</t>
  </si>
  <si>
    <t>TEAM SILMAX AMD MERIDA</t>
  </si>
  <si>
    <t>02:25:27.10</t>
  </si>
  <si>
    <t>BOTERO SALAZAR</t>
  </si>
  <si>
    <t>JHON JAIRO</t>
  </si>
  <si>
    <t>INFOTRE LEE COUGAN</t>
  </si>
  <si>
    <t>02:26:05.60</t>
  </si>
  <si>
    <t>DIVIGGIANO</t>
  </si>
  <si>
    <t>SIMONE</t>
  </si>
  <si>
    <t>IDEAL BIKES INTERNATIONAL TEAM</t>
  </si>
  <si>
    <t>02:26:05.90</t>
  </si>
  <si>
    <t>LAZZARONI</t>
  </si>
  <si>
    <t>OSCAR</t>
  </si>
  <si>
    <t>02:26:29.70</t>
  </si>
  <si>
    <t>CASAGRANDE</t>
  </si>
  <si>
    <t>FRANCESCO</t>
  </si>
  <si>
    <t>MASTER 2</t>
  </si>
  <si>
    <t>02:26:32.90</t>
  </si>
  <si>
    <t>TRENTIN</t>
  </si>
  <si>
    <t>MARCO</t>
  </si>
  <si>
    <t>TORREVILLA MTB ASD</t>
  </si>
  <si>
    <t>02:27:21.40</t>
  </si>
  <si>
    <t>MILESI</t>
  </si>
  <si>
    <t>RICCARDO</t>
  </si>
  <si>
    <t>BICIMANIA LISSONE MTB</t>
  </si>
  <si>
    <t>02:27:21.90</t>
  </si>
  <si>
    <t>ROJAS</t>
  </si>
  <si>
    <t>ROJAS MARIO ALBERTO</t>
  </si>
  <si>
    <t>FELT INTERNATIONAL MTB TEAM</t>
  </si>
  <si>
    <t>02:27:22.70</t>
  </si>
  <si>
    <t>VISINELLI</t>
  </si>
  <si>
    <t>RAFAEL</t>
  </si>
  <si>
    <t>GRUPPO SPORTIVO FORESTALE</t>
  </si>
  <si>
    <t>02:27:42.10</t>
  </si>
  <si>
    <t>ZAPPA</t>
  </si>
  <si>
    <t>MASTER 3</t>
  </si>
  <si>
    <t>STAFF BIKE 2000</t>
  </si>
  <si>
    <t>02:28:45.30</t>
  </si>
  <si>
    <t>SPADI</t>
  </si>
  <si>
    <t>MANUELE</t>
  </si>
  <si>
    <t>MASTER SPORT</t>
  </si>
  <si>
    <t>FOCUS ITALIA</t>
  </si>
  <si>
    <t>02:29:42.70</t>
  </si>
  <si>
    <t>MARTELLI</t>
  </si>
  <si>
    <t>LORENZO</t>
  </si>
  <si>
    <t>02:29:43.00</t>
  </si>
  <si>
    <t>BONADEI</t>
  </si>
  <si>
    <t>STEFANO</t>
  </si>
  <si>
    <t>02:29:49.90</t>
  </si>
  <si>
    <t>MIKHAILOUWSKI</t>
  </si>
  <si>
    <t>SERGHEY</t>
  </si>
  <si>
    <t>MTB DURANTINI</t>
  </si>
  <si>
    <t>02:30:13.00</t>
  </si>
  <si>
    <t>BURZI</t>
  </si>
  <si>
    <t>VEGA</t>
  </si>
  <si>
    <t>TEAM SCOTT PASQUINI STELLA AZZURRA</t>
  </si>
  <si>
    <t>02:30:14.10</t>
  </si>
  <si>
    <t>FABBRI</t>
  </si>
  <si>
    <t>MATTEO</t>
  </si>
  <si>
    <t>02:30:23.70</t>
  </si>
  <si>
    <t>RICCI</t>
  </si>
  <si>
    <t>FEDERICO</t>
  </si>
  <si>
    <t>02:31:58.00</t>
  </si>
  <si>
    <t>FOLCARELLI</t>
  </si>
  <si>
    <t>MASSIMO</t>
  </si>
  <si>
    <t>PRO BIKE RIDING TEAM</t>
  </si>
  <si>
    <t>02:31:59.20</t>
  </si>
  <si>
    <t>MILO</t>
  </si>
  <si>
    <t>02:32:05.90</t>
  </si>
  <si>
    <t>PINI</t>
  </si>
  <si>
    <t>BICIMANIA LIVORNO</t>
  </si>
  <si>
    <t>02:32:20.60</t>
  </si>
  <si>
    <t>SORIN</t>
  </si>
  <si>
    <t>GABRIEL</t>
  </si>
  <si>
    <t>02:32:46.10</t>
  </si>
  <si>
    <t>TRABUCCHI</t>
  </si>
  <si>
    <t>MORENO</t>
  </si>
  <si>
    <t>02:32:46.60</t>
  </si>
  <si>
    <t>POGGIALI</t>
  </si>
  <si>
    <t>CICLO CLUB PONTASSIEVE</t>
  </si>
  <si>
    <t>02:32:47.30</t>
  </si>
  <si>
    <t>VESTRI</t>
  </si>
  <si>
    <t>RENZO</t>
  </si>
  <si>
    <t>02:32:49.00</t>
  </si>
  <si>
    <t>BERLUSCONI</t>
  </si>
  <si>
    <t>MASTER 4</t>
  </si>
  <si>
    <t>02:32:50.60</t>
  </si>
  <si>
    <t>MERLO</t>
  </si>
  <si>
    <t>CARLO</t>
  </si>
  <si>
    <t>02:33:48.90</t>
  </si>
  <si>
    <t>PELLIZZARO</t>
  </si>
  <si>
    <t>02:35:09.00</t>
  </si>
  <si>
    <t>CILEMMI</t>
  </si>
  <si>
    <t>POLISPORTIVA VALLERBIKE MONTAIONE</t>
  </si>
  <si>
    <t>02:35:19.30</t>
  </si>
  <si>
    <t>BELLUCCI</t>
  </si>
  <si>
    <t>MARIO</t>
  </si>
  <si>
    <t>02:35:21.60</t>
  </si>
  <si>
    <t>CORSETTI</t>
  </si>
  <si>
    <t>NICOLA</t>
  </si>
  <si>
    <t>TEAM ERREPI FRW</t>
  </si>
  <si>
    <t>02:35:39.90</t>
  </si>
  <si>
    <t>PASTA</t>
  </si>
  <si>
    <t>ALESSANDRO</t>
  </si>
  <si>
    <t>02:35:40.60</t>
  </si>
  <si>
    <t>PERINI</t>
  </si>
  <si>
    <t>GILBERTO</t>
  </si>
  <si>
    <t>02:35:45.30</t>
  </si>
  <si>
    <t>DEGLI INNOCENTI</t>
  </si>
  <si>
    <t>FABIO</t>
  </si>
  <si>
    <t>02:36:34.70</t>
  </si>
  <si>
    <t>PAPAVERI</t>
  </si>
  <si>
    <t>RENATO</t>
  </si>
  <si>
    <t>CAVALLINO TENTICICLISMO</t>
  </si>
  <si>
    <t>02:36:35.30</t>
  </si>
  <si>
    <t>PEZZI</t>
  </si>
  <si>
    <t>FABRIZIO</t>
  </si>
  <si>
    <t>TARTANA BIKE</t>
  </si>
  <si>
    <t>02:36:35.70</t>
  </si>
  <si>
    <t>ORIFICI</t>
  </si>
  <si>
    <t>GIANLUCA</t>
  </si>
  <si>
    <t>TEAM MAGGI OFF ROAD</t>
  </si>
  <si>
    <t>02:36:38.00</t>
  </si>
  <si>
    <t>LAURINO</t>
  </si>
  <si>
    <t>GABRIELE</t>
  </si>
  <si>
    <t>02:36:41.30</t>
  </si>
  <si>
    <t>BIANCONI</t>
  </si>
  <si>
    <t>GUIDO</t>
  </si>
  <si>
    <t>02:36:48.10</t>
  </si>
  <si>
    <t>TASSINI</t>
  </si>
  <si>
    <t>TEAM BP MOTION</t>
  </si>
  <si>
    <t>02:36:48.30</t>
  </si>
  <si>
    <t>GIUPPONI</t>
  </si>
  <si>
    <t>ANDREA</t>
  </si>
  <si>
    <t>02:37:07.80</t>
  </si>
  <si>
    <t>ZOCCA</t>
  </si>
  <si>
    <t>VITTORIO</t>
  </si>
  <si>
    <t>02:37:15.80</t>
  </si>
  <si>
    <t>GALARDINI</t>
  </si>
  <si>
    <t>02:37:45.30</t>
  </si>
  <si>
    <t>RAGNOLI</t>
  </si>
  <si>
    <t>JURI</t>
  </si>
  <si>
    <t>02:38:05.50</t>
  </si>
  <si>
    <t>MENSI</t>
  </si>
  <si>
    <t>DANIELE</t>
  </si>
  <si>
    <t>02:38:07.20</t>
  </si>
  <si>
    <t>RUFFA</t>
  </si>
  <si>
    <t>LUCA</t>
  </si>
  <si>
    <t>02:39:05.90</t>
  </si>
  <si>
    <t>GINOCCHIO</t>
  </si>
  <si>
    <t>FLAVIO</t>
  </si>
  <si>
    <t>02:39:18.50</t>
  </si>
  <si>
    <t>VALENTE</t>
  </si>
  <si>
    <t>02:39:21.70</t>
  </si>
  <si>
    <t>PETRONE</t>
  </si>
  <si>
    <t>ROBERTO</t>
  </si>
  <si>
    <t>GS CICLI GAUDENZI</t>
  </si>
  <si>
    <t>02:40:32.20</t>
  </si>
  <si>
    <t>CIRO</t>
  </si>
  <si>
    <t>BIKE PASSION TEAM</t>
  </si>
  <si>
    <t>02:40:38.70</t>
  </si>
  <si>
    <t>DIGILIO</t>
  </si>
  <si>
    <t>EMANUELE</t>
  </si>
  <si>
    <t>SS GROSSETO</t>
  </si>
  <si>
    <t>02:40:39.60</t>
  </si>
  <si>
    <t>BOMBONATO</t>
  </si>
  <si>
    <t>02:40:41.60</t>
  </si>
  <si>
    <t>FATICHENTI</t>
  </si>
  <si>
    <t>LEONARDO</t>
  </si>
  <si>
    <t>02:41:04.50</t>
  </si>
  <si>
    <t>CANESCHI</t>
  </si>
  <si>
    <t>02:41:18.30</t>
  </si>
  <si>
    <t>BOLLATI</t>
  </si>
  <si>
    <t>ETTORE</t>
  </si>
  <si>
    <t>CICLI CAPELLA RACING TEAM</t>
  </si>
  <si>
    <t>02:41:57.10</t>
  </si>
  <si>
    <t>BARTOLINI</t>
  </si>
  <si>
    <t>02:41:58.10</t>
  </si>
  <si>
    <t>02:41:59.50</t>
  </si>
  <si>
    <t>MADASCHI</t>
  </si>
  <si>
    <t>SCOTT RACING TEAM</t>
  </si>
  <si>
    <t>02:42:17.10</t>
  </si>
  <si>
    <t>MAZZI</t>
  </si>
  <si>
    <t>02:42:31.10</t>
  </si>
  <si>
    <t>TAGLIAFERRI</t>
  </si>
  <si>
    <t>02:42:37.40</t>
  </si>
  <si>
    <t>BELTRAMO</t>
  </si>
  <si>
    <t>DIEGO</t>
  </si>
  <si>
    <t>MTB BRONDELLO</t>
  </si>
  <si>
    <t>02:42:39.70</t>
  </si>
  <si>
    <t>BONATTI</t>
  </si>
  <si>
    <t>CLAUDIO</t>
  </si>
  <si>
    <t>MASTER 5</t>
  </si>
  <si>
    <t>02:42:39.90</t>
  </si>
  <si>
    <t>ARTINI</t>
  </si>
  <si>
    <t>02:42:40.30</t>
  </si>
  <si>
    <t>TROTTA</t>
  </si>
  <si>
    <t>MICHELE</t>
  </si>
  <si>
    <t>VELO CLUB S. VINCENZO</t>
  </si>
  <si>
    <t>02:42:40.60</t>
  </si>
  <si>
    <t>RINALDINI</t>
  </si>
  <si>
    <t>02:42:42.40</t>
  </si>
  <si>
    <t>LUNATICI</t>
  </si>
  <si>
    <t>FILIPPO</t>
  </si>
  <si>
    <t>SINTESI CORSE</t>
  </si>
  <si>
    <t>02:42:58.10</t>
  </si>
  <si>
    <t>CONFORTI</t>
  </si>
  <si>
    <t>02:43:09.80</t>
  </si>
  <si>
    <t>REGA</t>
  </si>
  <si>
    <t>TOMMASO</t>
  </si>
  <si>
    <t>MOUNTAIN BIKE CLUB CECINA</t>
  </si>
  <si>
    <t>02:44:08.30</t>
  </si>
  <si>
    <t>NEGRO</t>
  </si>
  <si>
    <t>IVAN</t>
  </si>
  <si>
    <t>TEAM NEVI PROGETTO AVVENTURA</t>
  </si>
  <si>
    <t>02:44:22.60</t>
  </si>
  <si>
    <t>DE SIMONE</t>
  </si>
  <si>
    <t>02:44:23.60</t>
  </si>
  <si>
    <t>ZAMPARINI</t>
  </si>
  <si>
    <t>GIUSEPPE</t>
  </si>
  <si>
    <t>CICLI MONTANINI TELLIGRAF FRW</t>
  </si>
  <si>
    <t>02:44:24.10</t>
  </si>
  <si>
    <t>IL GIOVO TEAM COREGLIA</t>
  </si>
  <si>
    <t>02:44:54.30</t>
  </si>
  <si>
    <t>MANCINI</t>
  </si>
  <si>
    <t>02:44:54.40</t>
  </si>
  <si>
    <t>TOGNONI</t>
  </si>
  <si>
    <t>DENIS</t>
  </si>
  <si>
    <t>FREE BIKERS PEDALE FOLLONICHESE</t>
  </si>
  <si>
    <t>02:44:57.60</t>
  </si>
  <si>
    <t>DAVIDE</t>
  </si>
  <si>
    <t>GC FARE TENTICICLISMO</t>
  </si>
  <si>
    <t>02:45:38.00</t>
  </si>
  <si>
    <t>CIABATTI</t>
  </si>
  <si>
    <t>GIAMPIERO</t>
  </si>
  <si>
    <t>02:45:38.40</t>
  </si>
  <si>
    <t>GALLO</t>
  </si>
  <si>
    <t>ASD PROBIKE ERICE</t>
  </si>
  <si>
    <t>02:45:52.80</t>
  </si>
  <si>
    <t>GRAZIOTTI</t>
  </si>
  <si>
    <t>02:47:13.70</t>
  </si>
  <si>
    <t>ROSSI</t>
  </si>
  <si>
    <t>MTB CASENTINO</t>
  </si>
  <si>
    <t>02:47:37.50</t>
  </si>
  <si>
    <t>02:48:01.20</t>
  </si>
  <si>
    <t>CARDINALI</t>
  </si>
  <si>
    <t>02:48:03.70</t>
  </si>
  <si>
    <t>PALLINI</t>
  </si>
  <si>
    <t>02:48:05.10</t>
  </si>
  <si>
    <t>BISIO</t>
  </si>
  <si>
    <t>ALESSIO</t>
  </si>
  <si>
    <t>02:48:05.90</t>
  </si>
  <si>
    <t>BIONDANI</t>
  </si>
  <si>
    <t>SUPERNOVA TEAM</t>
  </si>
  <si>
    <t>02:48:07.00</t>
  </si>
  <si>
    <t>GADDONI</t>
  </si>
  <si>
    <t>ELENA</t>
  </si>
  <si>
    <t>OPEN DONNE</t>
  </si>
  <si>
    <t>PROMO BIKE</t>
  </si>
  <si>
    <t>02:48:26.90</t>
  </si>
  <si>
    <t>PRIMAVERI</t>
  </si>
  <si>
    <t>GIANFRANCO</t>
  </si>
  <si>
    <t>02:49:06.70</t>
  </si>
  <si>
    <t>PATRIZIO</t>
  </si>
  <si>
    <t>02:49:09.10</t>
  </si>
  <si>
    <t>PARIS</t>
  </si>
  <si>
    <t>CICLI BRANDI ELBA TEAM</t>
  </si>
  <si>
    <t>02:50:05.50</t>
  </si>
  <si>
    <t>BREGNI</t>
  </si>
  <si>
    <t>PAVAN FREE BIKE</t>
  </si>
  <si>
    <t>MAZZONI</t>
  </si>
  <si>
    <t>02:50:15.90</t>
  </si>
  <si>
    <t>BETTINI</t>
  </si>
  <si>
    <t>TEAM TREDICI BIKE</t>
  </si>
  <si>
    <t>02:50:16.60</t>
  </si>
  <si>
    <t>FERRUZZI</t>
  </si>
  <si>
    <t>NEW BIKE 2008</t>
  </si>
  <si>
    <t>02:50:17.60</t>
  </si>
  <si>
    <t>TRENTINI</t>
  </si>
  <si>
    <t>02:50:17.70</t>
  </si>
  <si>
    <t>GIACOMO</t>
  </si>
  <si>
    <t>02:50:18.50</t>
  </si>
  <si>
    <t>NATALI</t>
  </si>
  <si>
    <t>CICLI PUCCIARELLI</t>
  </si>
  <si>
    <t>02:50:19.90</t>
  </si>
  <si>
    <t>MUGNAINI</t>
  </si>
  <si>
    <t>02:50:20.60</t>
  </si>
  <si>
    <t>MONTELATICI</t>
  </si>
  <si>
    <t>02:50:23.60</t>
  </si>
  <si>
    <t>DIVERSI</t>
  </si>
  <si>
    <t>GS BUFFARDELLO BIKE</t>
  </si>
  <si>
    <t>02:50:27.10</t>
  </si>
  <si>
    <t>BARAZZUOL</t>
  </si>
  <si>
    <t>02:51:44.40</t>
  </si>
  <si>
    <t>DONATI</t>
  </si>
  <si>
    <t>02:51:45.10</t>
  </si>
  <si>
    <t>ZUBANI</t>
  </si>
  <si>
    <t>DARIS</t>
  </si>
  <si>
    <t>02:51:47.90</t>
  </si>
  <si>
    <t>CHECCAGLINI</t>
  </si>
  <si>
    <t>02:51:48.40</t>
  </si>
  <si>
    <t>NOCENTINI</t>
  </si>
  <si>
    <t>TIZIANO</t>
  </si>
  <si>
    <t>02:52:02.40</t>
  </si>
  <si>
    <t>MANZANI</t>
  </si>
  <si>
    <t>02:52:08.10</t>
  </si>
  <si>
    <t>MOSCARDINI</t>
  </si>
  <si>
    <t>JACOPO</t>
  </si>
  <si>
    <t>GC CICLOTECA PAPI</t>
  </si>
  <si>
    <t>02:52:09.00</t>
  </si>
  <si>
    <t>SERI</t>
  </si>
  <si>
    <t>02:52:09.80</t>
  </si>
  <si>
    <t>FERRI</t>
  </si>
  <si>
    <t>02:52:11.20</t>
  </si>
  <si>
    <t>ZANASCA</t>
  </si>
  <si>
    <t>ADRIANO</t>
  </si>
  <si>
    <t>MASTER 6</t>
  </si>
  <si>
    <t>02:52:12.10</t>
  </si>
  <si>
    <t>KLOMP</t>
  </si>
  <si>
    <t>SANDRA</t>
  </si>
  <si>
    <t>02:52:15.80</t>
  </si>
  <si>
    <t>GARDINA</t>
  </si>
  <si>
    <t>FERRETTI TEAM GREEN DEVILS</t>
  </si>
  <si>
    <t>02:52:16.40</t>
  </si>
  <si>
    <t>GUERRIERI</t>
  </si>
  <si>
    <t>CRISTIANO</t>
  </si>
  <si>
    <t>VELO ETRURIA POMARANCE</t>
  </si>
  <si>
    <t>02:52:54.50</t>
  </si>
  <si>
    <t>POLA</t>
  </si>
  <si>
    <t>POL MADIGNANESE ASD</t>
  </si>
  <si>
    <t>02:52:54.80</t>
  </si>
  <si>
    <t>LEONI</t>
  </si>
  <si>
    <t>02:53:00.70</t>
  </si>
  <si>
    <t>GASPARINI</t>
  </si>
  <si>
    <t>ROBERTA</t>
  </si>
  <si>
    <t>KTM-DAYCO ASD</t>
  </si>
  <si>
    <t>02:53:01.20</t>
  </si>
  <si>
    <t>ANGIOLI</t>
  </si>
  <si>
    <t>02:53:04.20</t>
  </si>
  <si>
    <t>SIMONETTI</t>
  </si>
  <si>
    <t>02:53:22.50</t>
  </si>
  <si>
    <t>TOMBELLI</t>
  </si>
  <si>
    <t>PIERLUIGI</t>
  </si>
  <si>
    <t>02:53:23.10</t>
  </si>
  <si>
    <t>MARFISI</t>
  </si>
  <si>
    <t>ANTONIO</t>
  </si>
  <si>
    <t>ASD JOLLY MTB</t>
  </si>
  <si>
    <t>02:53:29.30</t>
  </si>
  <si>
    <t>BARSI</t>
  </si>
  <si>
    <t>ARRAMPIBIKE</t>
  </si>
  <si>
    <t>02:53:40.00</t>
  </si>
  <si>
    <t>GIAMMATTEI</t>
  </si>
  <si>
    <t>CICLO TEAM SAN GINESE</t>
  </si>
  <si>
    <t>02:53:54.00</t>
  </si>
  <si>
    <t>BARTOLOZZI</t>
  </si>
  <si>
    <t>MARCELLO</t>
  </si>
  <si>
    <t>DONKEY BIKE CLUB SINALUNGA</t>
  </si>
  <si>
    <t>02:54:29.50</t>
  </si>
  <si>
    <t>PIANTATO</t>
  </si>
  <si>
    <t>MANLIO</t>
  </si>
  <si>
    <t>GP 2008 PRO RECCO BIKE</t>
  </si>
  <si>
    <t>02:54:31.90</t>
  </si>
  <si>
    <t>FERRARO</t>
  </si>
  <si>
    <t>POLISPORTIVA CNFO-PASSUELLO</t>
  </si>
  <si>
    <t>02:54:39.10</t>
  </si>
  <si>
    <t>MORA</t>
  </si>
  <si>
    <t>ADVENTURE &amp; BIKE</t>
  </si>
  <si>
    <t>02:54:41.80</t>
  </si>
  <si>
    <t>ZAMBONELLI</t>
  </si>
  <si>
    <t>AS CICLISSIMO BIKE</t>
  </si>
  <si>
    <t>02:54:46.50</t>
  </si>
  <si>
    <t>02:54:59.70</t>
  </si>
  <si>
    <t>MONACI</t>
  </si>
  <si>
    <t>TEAM BIKE PIONIERI</t>
  </si>
  <si>
    <t>02:55:04.70</t>
  </si>
  <si>
    <t>ZARA</t>
  </si>
  <si>
    <t>EMILIANO</t>
  </si>
  <si>
    <t>TEAM MITCU SANVIDO</t>
  </si>
  <si>
    <t>02:55:28.70</t>
  </si>
  <si>
    <t>BATTISTINI</t>
  </si>
  <si>
    <t>TEAM PARKPRE GURU SELLE ITALIA</t>
  </si>
  <si>
    <t>02:55:32.80</t>
  </si>
  <si>
    <t>SORRENTINO</t>
  </si>
  <si>
    <t>NEW TEAM</t>
  </si>
  <si>
    <t>02:55:40.90</t>
  </si>
  <si>
    <t>RAMAZZOTTI</t>
  </si>
  <si>
    <t>02:55:41.30</t>
  </si>
  <si>
    <t>TRONCONI</t>
  </si>
  <si>
    <t>02:55:49.90</t>
  </si>
  <si>
    <t>PANERAI</t>
  </si>
  <si>
    <t>TEAM PIERI CALAMAI</t>
  </si>
  <si>
    <t>02:56:02.10</t>
  </si>
  <si>
    <t>BENZONI</t>
  </si>
  <si>
    <t>MICHELA</t>
  </si>
  <si>
    <t>02:56:13.40</t>
  </si>
  <si>
    <t>VECCHIONI</t>
  </si>
  <si>
    <t>GS AVIS PRATOVECCHIO</t>
  </si>
  <si>
    <t>02:56:28.50</t>
  </si>
  <si>
    <t>GALLI</t>
  </si>
  <si>
    <t>SC ELBA OVEST</t>
  </si>
  <si>
    <t>02:56:48.10</t>
  </si>
  <si>
    <t>PLACIDO</t>
  </si>
  <si>
    <t>02:56:49.00</t>
  </si>
  <si>
    <t>SILVIO</t>
  </si>
  <si>
    <t>BRUNI</t>
  </si>
  <si>
    <t>RICO</t>
  </si>
  <si>
    <t>TEAM BATONI</t>
  </si>
  <si>
    <t>02:56:49.40</t>
  </si>
  <si>
    <t>NATOLA</t>
  </si>
  <si>
    <t>PIZZICHEMI</t>
  </si>
  <si>
    <t>TONI</t>
  </si>
  <si>
    <t>DIE HARD TEAM</t>
  </si>
  <si>
    <t>02:56:50.30</t>
  </si>
  <si>
    <t>BONO</t>
  </si>
  <si>
    <t>GIANNI</t>
  </si>
  <si>
    <t>02:57:17.50</t>
  </si>
  <si>
    <t>PIPOLI</t>
  </si>
  <si>
    <t>02:57:19.70</t>
  </si>
  <si>
    <t>GUERRINI</t>
  </si>
  <si>
    <t>02:58:01.10</t>
  </si>
  <si>
    <t>SECCI</t>
  </si>
  <si>
    <t>MOUNTAIN BIKE FIRENZE</t>
  </si>
  <si>
    <t>02:58:04.80</t>
  </si>
  <si>
    <t>MORDINI</t>
  </si>
  <si>
    <t>MARTINO</t>
  </si>
  <si>
    <t>ASSOCIAZIONE FERRI TAGLIENTI</t>
  </si>
  <si>
    <t>02:58:07.20</t>
  </si>
  <si>
    <t>VANNETTI</t>
  </si>
  <si>
    <t>02:58:08.10</t>
  </si>
  <si>
    <t>VITALI</t>
  </si>
  <si>
    <t>ALBERTO</t>
  </si>
  <si>
    <t>TEAM BICI SPORT FABRIANO</t>
  </si>
  <si>
    <t>02:58:10.70</t>
  </si>
  <si>
    <t>NADALIN</t>
  </si>
  <si>
    <t>ASD GERV@TEL</t>
  </si>
  <si>
    <t>02:58:10.80</t>
  </si>
  <si>
    <t>CECCANTINI</t>
  </si>
  <si>
    <t>02:58:18.20</t>
  </si>
  <si>
    <t>BELLO</t>
  </si>
  <si>
    <t>FABIANO</t>
  </si>
  <si>
    <t>BY BIKE</t>
  </si>
  <si>
    <t>02:58:22.20</t>
  </si>
  <si>
    <t>CHELI</t>
  </si>
  <si>
    <t>02:58:29.70</t>
  </si>
  <si>
    <t>DOTTA</t>
  </si>
  <si>
    <t>TEAM DOTTA BIKE</t>
  </si>
  <si>
    <t>02:58:35.50</t>
  </si>
  <si>
    <t>RAMINA</t>
  </si>
  <si>
    <t>GIULIO</t>
  </si>
  <si>
    <t>SUPERBIKE POZZETTO</t>
  </si>
  <si>
    <t>02:58:36.50</t>
  </si>
  <si>
    <t>DRAGONI</t>
  </si>
  <si>
    <t>GS CICLOSAVINESE</t>
  </si>
  <si>
    <t>02:58:52.50</t>
  </si>
  <si>
    <t>CONTI</t>
  </si>
  <si>
    <t>MASSIMILIANO</t>
  </si>
  <si>
    <t>02:59:11.10</t>
  </si>
  <si>
    <t>PETRENI</t>
  </si>
  <si>
    <t>POLISPORTIVA LA BULLETTA</t>
  </si>
  <si>
    <t>02:59:12.60</t>
  </si>
  <si>
    <t>RIGHI</t>
  </si>
  <si>
    <t>GS POLIZIA MUNICIPALE DI SIENA</t>
  </si>
  <si>
    <t>02:59:12.90</t>
  </si>
  <si>
    <t>GHERARDINI</t>
  </si>
  <si>
    <t>02:59:14.10</t>
  </si>
  <si>
    <t>BADI</t>
  </si>
  <si>
    <t>02:59:25.80</t>
  </si>
  <si>
    <t>PEDRETTI</t>
  </si>
  <si>
    <t>02:59:29.40</t>
  </si>
  <si>
    <t>BOLDRINI</t>
  </si>
  <si>
    <t>PIERO</t>
  </si>
  <si>
    <t>02:59:31.00</t>
  </si>
  <si>
    <t>CIMIOTTI</t>
  </si>
  <si>
    <t>DANILO</t>
  </si>
  <si>
    <t>BLUBIKE</t>
  </si>
  <si>
    <t>02:59:31.40</t>
  </si>
  <si>
    <t>BONOMETTI</t>
  </si>
  <si>
    <t>PITON FUTURA TEAM</t>
  </si>
  <si>
    <t>02:59:32.90</t>
  </si>
  <si>
    <t>ALPI</t>
  </si>
  <si>
    <t>ASD TOSCO-ROMAGNOLA</t>
  </si>
  <si>
    <t>02:59:34.70</t>
  </si>
  <si>
    <t>PETROLATI</t>
  </si>
  <si>
    <t>MAURO</t>
  </si>
  <si>
    <t>IL BICICLO TEAM NEW LIMITS</t>
  </si>
  <si>
    <t>02:59:36.20</t>
  </si>
  <si>
    <t>RIZZO</t>
  </si>
  <si>
    <t>02:59:47.80</t>
  </si>
  <si>
    <t>SPINELLO</t>
  </si>
  <si>
    <t>SAN BORTOLO</t>
  </si>
  <si>
    <t>02:59:58.70</t>
  </si>
  <si>
    <t>MATTIOLI</t>
  </si>
  <si>
    <t>GS SPORTISSIMO TOP LEVEL</t>
  </si>
  <si>
    <t>02:59:59.80</t>
  </si>
  <si>
    <t>MELITA</t>
  </si>
  <si>
    <t>X TEAM PIERO BICYA</t>
  </si>
  <si>
    <t>03:00:01.90</t>
  </si>
  <si>
    <t>BIANCO</t>
  </si>
  <si>
    <t>DREAM TEAM</t>
  </si>
  <si>
    <t>03:00:02.50</t>
  </si>
  <si>
    <t>MIGLIORI</t>
  </si>
  <si>
    <t>03:00:06.00</t>
  </si>
  <si>
    <t>RISCAIO</t>
  </si>
  <si>
    <t>UC TRASIMENO CICLI VALENTINI</t>
  </si>
  <si>
    <t>03:00:14.50</t>
  </si>
  <si>
    <t>BURESTA</t>
  </si>
  <si>
    <t>03:00:21.20</t>
  </si>
  <si>
    <t>GS CICLI OLYMPIA</t>
  </si>
  <si>
    <t>03:00:26.40</t>
  </si>
  <si>
    <t>CONCIARELLI</t>
  </si>
  <si>
    <t>03:00:28.70</t>
  </si>
  <si>
    <t>DEL CORSO</t>
  </si>
  <si>
    <t>FRANCO</t>
  </si>
  <si>
    <t>03:00:33.70</t>
  </si>
  <si>
    <t>MOSTI</t>
  </si>
  <si>
    <t>COMITATO UISP LUCCA VERSILIA</t>
  </si>
  <si>
    <t>03:00:48.90</t>
  </si>
  <si>
    <t>NASUTO</t>
  </si>
  <si>
    <t>03:00:50.50</t>
  </si>
  <si>
    <t>ZAMBELLI</t>
  </si>
  <si>
    <t>TEAM TIDON VALLEY</t>
  </si>
  <si>
    <t>03:00:52.50</t>
  </si>
  <si>
    <t>FIORELLI</t>
  </si>
  <si>
    <t>03:00:56.80</t>
  </si>
  <si>
    <t>BUCCIARELLI</t>
  </si>
  <si>
    <t>03:00:57.60</t>
  </si>
  <si>
    <t>GIORGI</t>
  </si>
  <si>
    <t>03:01:25.60</t>
  </si>
  <si>
    <t>MANGANELLI</t>
  </si>
  <si>
    <t>GS CICLI VELLUTINI</t>
  </si>
  <si>
    <t>03:01:46.50</t>
  </si>
  <si>
    <t>NENCINI</t>
  </si>
  <si>
    <t>03:01:49.70</t>
  </si>
  <si>
    <t>NUTI</t>
  </si>
  <si>
    <t>MAURIZIO</t>
  </si>
  <si>
    <t>03:01:53.50</t>
  </si>
  <si>
    <t>FUCILE</t>
  </si>
  <si>
    <t>03:02:04.70</t>
  </si>
  <si>
    <t>SENSERINI</t>
  </si>
  <si>
    <t>03:02:18.20</t>
  </si>
  <si>
    <t>CORSI</t>
  </si>
  <si>
    <t>03:02:21.30</t>
  </si>
  <si>
    <t>DI BRITA</t>
  </si>
  <si>
    <t>SERGIO</t>
  </si>
  <si>
    <t>TORRETTA BIKE</t>
  </si>
  <si>
    <t>03:02:22.40</t>
  </si>
  <si>
    <t>DEL ZOTTO</t>
  </si>
  <si>
    <t>GIAN ALBERTO</t>
  </si>
  <si>
    <t>BANDIZIOL SQUADRA CORSE</t>
  </si>
  <si>
    <t>03:02:27.90</t>
  </si>
  <si>
    <t>ROBERTI</t>
  </si>
  <si>
    <t>CRISTINA</t>
  </si>
  <si>
    <t>DONNA MASTER</t>
  </si>
  <si>
    <t>PADUANO MARTINA RACING</t>
  </si>
  <si>
    <t>03:02:32.60</t>
  </si>
  <si>
    <t>CANIPAROLI</t>
  </si>
  <si>
    <t>03:03:14.30</t>
  </si>
  <si>
    <t>GAVA</t>
  </si>
  <si>
    <t>03:03:15.10</t>
  </si>
  <si>
    <t>CORAZZA</t>
  </si>
  <si>
    <t>GS LA MANIA DELLE DUE RUOTE</t>
  </si>
  <si>
    <t>03:03:17.40</t>
  </si>
  <si>
    <t>FORNASIER</t>
  </si>
  <si>
    <t>SEVERINO</t>
  </si>
  <si>
    <t>ACIDO LATTICO TEAM</t>
  </si>
  <si>
    <t>03:03:35.30</t>
  </si>
  <si>
    <t>03:03:36.20</t>
  </si>
  <si>
    <t>INDELICATO</t>
  </si>
  <si>
    <t>POLISPORTIVA VIGILI DEL FUOCO GE</t>
  </si>
  <si>
    <t>03:03:54.40</t>
  </si>
  <si>
    <t>CARMAZZI</t>
  </si>
  <si>
    <t>03:03:57.40</t>
  </si>
  <si>
    <t>LUPI</t>
  </si>
  <si>
    <t>03:03:59.90</t>
  </si>
  <si>
    <t>GIOVANNELLI</t>
  </si>
  <si>
    <t>TEAM GIOVANNELLI BIKE</t>
  </si>
  <si>
    <t>03:04:04.60</t>
  </si>
  <si>
    <t>GIAMPIETRI</t>
  </si>
  <si>
    <t>VERTICAL MTB</t>
  </si>
  <si>
    <t>03:04:11.80</t>
  </si>
  <si>
    <t>TEAM BIKE GUSSAGO</t>
  </si>
  <si>
    <t>03:04:23.70</t>
  </si>
  <si>
    <t>LORENZONI</t>
  </si>
  <si>
    <t>03:05:03.70</t>
  </si>
  <si>
    <t>GOLINI</t>
  </si>
  <si>
    <t>03:05:03.80</t>
  </si>
  <si>
    <t>STRAMIERI</t>
  </si>
  <si>
    <t>X PLANET MOUNTAIN BIKE</t>
  </si>
  <si>
    <t>03:05:03.90</t>
  </si>
  <si>
    <t>PATERNOSTER</t>
  </si>
  <si>
    <t>INDIVIDUALE</t>
  </si>
  <si>
    <t>03:05:04.10</t>
  </si>
  <si>
    <t>FONTANELLI</t>
  </si>
  <si>
    <t>03:05:05.00</t>
  </si>
  <si>
    <t>MARRA</t>
  </si>
  <si>
    <t>CESARE</t>
  </si>
  <si>
    <t>VALCAVALLINA SUPERBIKE</t>
  </si>
  <si>
    <t>03:05:49.10</t>
  </si>
  <si>
    <t>FORNARI</t>
  </si>
  <si>
    <t>JOLLY BIKE</t>
  </si>
  <si>
    <t>03:05:52.60</t>
  </si>
  <si>
    <t>SALVADORETTI</t>
  </si>
  <si>
    <t>BIKE CLUB 2000 SHOW RUNNING</t>
  </si>
  <si>
    <t>03:05:53.90</t>
  </si>
  <si>
    <t>MAIER</t>
  </si>
  <si>
    <t>03:05:55.50</t>
  </si>
  <si>
    <t>FRAGAI</t>
  </si>
  <si>
    <t>SC TERONTOLA</t>
  </si>
  <si>
    <t>03:06:12.40</t>
  </si>
  <si>
    <t>CECCARELLI</t>
  </si>
  <si>
    <t>HENRY</t>
  </si>
  <si>
    <t>BP MOTION</t>
  </si>
  <si>
    <t>03:06:12.50</t>
  </si>
  <si>
    <t>GABBRIELLI</t>
  </si>
  <si>
    <t>03:06:14.20</t>
  </si>
  <si>
    <t>TATINI</t>
  </si>
  <si>
    <t>ACD BICISPORTEAM FIRENZE</t>
  </si>
  <si>
    <t>03:06:17.20</t>
  </si>
  <si>
    <t>FRATINI</t>
  </si>
  <si>
    <t>03:06:19.10</t>
  </si>
  <si>
    <t>AMOREVOLI</t>
  </si>
  <si>
    <t>UMBERTO</t>
  </si>
  <si>
    <t>03:06:28.30</t>
  </si>
  <si>
    <t>LANZANI</t>
  </si>
  <si>
    <t>TEAM BIKE OLYMPO</t>
  </si>
  <si>
    <t>03:06:37.00</t>
  </si>
  <si>
    <t>STEFANIA</t>
  </si>
  <si>
    <t>NSR TORREVILLA MTB</t>
  </si>
  <si>
    <t>03:06:47.40</t>
  </si>
  <si>
    <t>ZANONI</t>
  </si>
  <si>
    <t>PUNTO CICLO CONTE</t>
  </si>
  <si>
    <t>03:07:11.00</t>
  </si>
  <si>
    <t>03:07:17.70</t>
  </si>
  <si>
    <t>IRON LARIO TRIATHLON CLUB</t>
  </si>
  <si>
    <t>03:07:46.60</t>
  </si>
  <si>
    <t>PAOLAZZI</t>
  </si>
  <si>
    <t>CLAUDIA</t>
  </si>
  <si>
    <t>03:07:48.90</t>
  </si>
  <si>
    <t>BOTTI</t>
  </si>
  <si>
    <t>SAURO</t>
  </si>
  <si>
    <t>03:07:55.90</t>
  </si>
  <si>
    <t>TACCINI</t>
  </si>
  <si>
    <t>03:07:58.10</t>
  </si>
  <si>
    <t>03:08:01.30</t>
  </si>
  <si>
    <t>LEMMI</t>
  </si>
  <si>
    <t>MANILA BIKE</t>
  </si>
  <si>
    <t>03:08:04.70</t>
  </si>
  <si>
    <t>RIGACCI</t>
  </si>
  <si>
    <t>GS CICLISMO AVIS ROSIGNANO</t>
  </si>
  <si>
    <t>03:08:06.80</t>
  </si>
  <si>
    <t>ARLAUD</t>
  </si>
  <si>
    <t>03:08:12.00</t>
  </si>
  <si>
    <t>CENA</t>
  </si>
  <si>
    <t>03:08:12.30</t>
  </si>
  <si>
    <t>PASTORINO</t>
  </si>
  <si>
    <t>PIETRO</t>
  </si>
  <si>
    <t>BIKE O'CLOCK PDB</t>
  </si>
  <si>
    <t>03:08:13.60</t>
  </si>
  <si>
    <t>MACCIO'</t>
  </si>
  <si>
    <t>TEAM GOOD BIKE SAVONA</t>
  </si>
  <si>
    <t>03:08:16.50</t>
  </si>
  <si>
    <t>PRUDENTE</t>
  </si>
  <si>
    <t>TEAM BIKE VICOPISANO</t>
  </si>
  <si>
    <t>03:08:17.00</t>
  </si>
  <si>
    <t>GRAZIANI</t>
  </si>
  <si>
    <t>03:08:32.60</t>
  </si>
  <si>
    <t>CERVETTI</t>
  </si>
  <si>
    <t>03:08:41.60</t>
  </si>
  <si>
    <t>MANNINI</t>
  </si>
  <si>
    <t>03:08:45.50</t>
  </si>
  <si>
    <t>PASQUETTI</t>
  </si>
  <si>
    <t>VANNI</t>
  </si>
  <si>
    <t>LEONARDI RACING TEAM</t>
  </si>
  <si>
    <t>03:09:08.50</t>
  </si>
  <si>
    <t>PRADELLI</t>
  </si>
  <si>
    <t>03:09:08.60</t>
  </si>
  <si>
    <t>BETTARINI</t>
  </si>
  <si>
    <t>TUTTINBICI CALENZANO</t>
  </si>
  <si>
    <t>03:09:10.20</t>
  </si>
  <si>
    <t>BAIESI</t>
  </si>
  <si>
    <t>ONLY OFF ROAD</t>
  </si>
  <si>
    <t>03:09:11.60</t>
  </si>
  <si>
    <t>MALVISI</t>
  </si>
  <si>
    <t>MIRTO</t>
  </si>
  <si>
    <t>03:09:25.80</t>
  </si>
  <si>
    <t>BERTOLINO</t>
  </si>
  <si>
    <t>GSD CICLI BASILI</t>
  </si>
  <si>
    <t>03:09:27.10</t>
  </si>
  <si>
    <t>MARTINELLI</t>
  </si>
  <si>
    <t>03:09:27.50</t>
  </si>
  <si>
    <t>RANDAZZO</t>
  </si>
  <si>
    <t>SANSONI TEAM</t>
  </si>
  <si>
    <t>03:09:27.70</t>
  </si>
  <si>
    <t>SOLIMBERGO</t>
  </si>
  <si>
    <t>TEAM DIAVOLI DEL MONTELLO</t>
  </si>
  <si>
    <t>03:09:30.00</t>
  </si>
  <si>
    <t>ANTONAZZO</t>
  </si>
  <si>
    <t>ODOLESE MTB CONCA D'ORO</t>
  </si>
  <si>
    <t>03:09:39.00</t>
  </si>
  <si>
    <t>TREDOZI</t>
  </si>
  <si>
    <t>CENCINI</t>
  </si>
  <si>
    <t>CICLISMO TERONTOLA</t>
  </si>
  <si>
    <t>03:09:40.70</t>
  </si>
  <si>
    <t>CINACCHI</t>
  </si>
  <si>
    <t>03:09:41.00</t>
  </si>
  <si>
    <t>GREGORI</t>
  </si>
  <si>
    <t>MTB SCOIATTOLI</t>
  </si>
  <si>
    <t>03:09:45.80</t>
  </si>
  <si>
    <t>PICASSO</t>
  </si>
  <si>
    <t>MARINO</t>
  </si>
  <si>
    <t>03:09:48.50</t>
  </si>
  <si>
    <t>FROSINI</t>
  </si>
  <si>
    <t>ERNESTINA</t>
  </si>
  <si>
    <t>03:09:50.60</t>
  </si>
  <si>
    <t>LEPRI</t>
  </si>
  <si>
    <t>PAOLO</t>
  </si>
  <si>
    <t>CICLISTI GRASSINA</t>
  </si>
  <si>
    <t>03:09:58.50</t>
  </si>
  <si>
    <t>MALAGUTI</t>
  </si>
  <si>
    <t>TEAM BOOMERANG</t>
  </si>
  <si>
    <t>03:10:02.80</t>
  </si>
  <si>
    <t>MARIANI</t>
  </si>
  <si>
    <t>TEAM GICABIKE</t>
  </si>
  <si>
    <t>03:10:05.60</t>
  </si>
  <si>
    <t>PERNA</t>
  </si>
  <si>
    <t>RUGGERO</t>
  </si>
  <si>
    <t>BIKEXTREME GIANT CASSINO</t>
  </si>
  <si>
    <t>03:10:07.70</t>
  </si>
  <si>
    <t>CERONI</t>
  </si>
  <si>
    <t>03:10:08.30</t>
  </si>
  <si>
    <t>MALACRIDA</t>
  </si>
  <si>
    <t>SAMUELE</t>
  </si>
  <si>
    <t>03:10:14.00</t>
  </si>
  <si>
    <t>MANNELLI</t>
  </si>
  <si>
    <t>03:10:17.60</t>
  </si>
  <si>
    <t>ULIVIERI</t>
  </si>
  <si>
    <t>03:10:28.00</t>
  </si>
  <si>
    <t>BACILIERI</t>
  </si>
  <si>
    <t>TEAM BORGHI RACING</t>
  </si>
  <si>
    <t>03:10:31.80</t>
  </si>
  <si>
    <t>TUCCI</t>
  </si>
  <si>
    <t>03:10:32.60</t>
  </si>
  <si>
    <t>CIAMPICHETTI</t>
  </si>
  <si>
    <t>03:10:33.00</t>
  </si>
  <si>
    <t>FERRARI</t>
  </si>
  <si>
    <t>ASD HARD BIKER CLUB</t>
  </si>
  <si>
    <t>03:11:01.20</t>
  </si>
  <si>
    <t>BINI</t>
  </si>
  <si>
    <t>ITALIA NUOVA BORGO PANIGALE</t>
  </si>
  <si>
    <t>03:11:01.30</t>
  </si>
  <si>
    <t>TONIUTTI</t>
  </si>
  <si>
    <t>03:11:03.10</t>
  </si>
  <si>
    <t>03:11:07.10</t>
  </si>
  <si>
    <t>PAON</t>
  </si>
  <si>
    <t>ALDO</t>
  </si>
  <si>
    <t>BICI TEAM FRANCY</t>
  </si>
  <si>
    <t>03:11:16.20</t>
  </si>
  <si>
    <t>ARIOLI</t>
  </si>
  <si>
    <t>S. MARTINO EMMEDUE BIKEPOINT</t>
  </si>
  <si>
    <t>03:11:43.30</t>
  </si>
  <si>
    <t>PASSUTI</t>
  </si>
  <si>
    <t>03:12:19.00</t>
  </si>
  <si>
    <t>FRANCESCHELLI</t>
  </si>
  <si>
    <t>03:12:23.50</t>
  </si>
  <si>
    <t>PROSPERI</t>
  </si>
  <si>
    <t>03:12:29.50</t>
  </si>
  <si>
    <t>ALBERTONI</t>
  </si>
  <si>
    <t>PAOLA</t>
  </si>
  <si>
    <t>03:12:32.30</t>
  </si>
  <si>
    <t>GUGLIELMI</t>
  </si>
  <si>
    <t>CRISTIAN</t>
  </si>
  <si>
    <t>TEAM BIKE &amp; BIKERS</t>
  </si>
  <si>
    <t>03:12:39.80</t>
  </si>
  <si>
    <t>ATTANASIO</t>
  </si>
  <si>
    <t>KORINNA</t>
  </si>
  <si>
    <t>03:12:42.50</t>
  </si>
  <si>
    <t>RAGIONIERI</t>
  </si>
  <si>
    <t>03:12:43.30</t>
  </si>
  <si>
    <t>ZUCCOTTI</t>
  </si>
  <si>
    <t>LA FENICE MTB</t>
  </si>
  <si>
    <t>03:13:11.80</t>
  </si>
  <si>
    <t>GIORDANI</t>
  </si>
  <si>
    <t>BRUNO</t>
  </si>
  <si>
    <t>03:13:12.40</t>
  </si>
  <si>
    <t>FATTORI</t>
  </si>
  <si>
    <t>RAUL</t>
  </si>
  <si>
    <t>03:13:12.50</t>
  </si>
  <si>
    <t>CATALDO</t>
  </si>
  <si>
    <t>03:13:18.00</t>
  </si>
  <si>
    <t>ZINI</t>
  </si>
  <si>
    <t>03:13:49.90</t>
  </si>
  <si>
    <t>SARDI</t>
  </si>
  <si>
    <t>MARIS</t>
  </si>
  <si>
    <t>NESSUNA</t>
  </si>
  <si>
    <t>03:14:26.00</t>
  </si>
  <si>
    <t>03:14:27.20</t>
  </si>
  <si>
    <t>BARBAGLI</t>
  </si>
  <si>
    <t>TEAM D BIKE</t>
  </si>
  <si>
    <t>03:14:31.20</t>
  </si>
  <si>
    <t>VALENTINI</t>
  </si>
  <si>
    <t>03:14:31.60</t>
  </si>
  <si>
    <t>03:14:37.10</t>
  </si>
  <si>
    <t>VETTORI</t>
  </si>
  <si>
    <t>03:14:38.50</t>
  </si>
  <si>
    <t>BARSOTTI</t>
  </si>
  <si>
    <t>03:14:41.90</t>
  </si>
  <si>
    <t>TAINA</t>
  </si>
  <si>
    <t>GINO</t>
  </si>
  <si>
    <t>03:14:42.20</t>
  </si>
  <si>
    <t>LOMBARI</t>
  </si>
  <si>
    <t>03:14:44.20</t>
  </si>
  <si>
    <t>CENTURIONI</t>
  </si>
  <si>
    <t>ENRICO</t>
  </si>
  <si>
    <t>ASD TEAM TODESCO</t>
  </si>
  <si>
    <t>03:14:44.30</t>
  </si>
  <si>
    <t>PETRAI</t>
  </si>
  <si>
    <t>03:14:44.80</t>
  </si>
  <si>
    <t>PERA</t>
  </si>
  <si>
    <t>03:14:46.30</t>
  </si>
  <si>
    <t>TOMEI</t>
  </si>
  <si>
    <t>GIORGIO</t>
  </si>
  <si>
    <t>03:14:46.60</t>
  </si>
  <si>
    <t>LUCATTELLI</t>
  </si>
  <si>
    <t>LUCIO</t>
  </si>
  <si>
    <t>03:15:44.50</t>
  </si>
  <si>
    <t>PIOLI</t>
  </si>
  <si>
    <t>GIOVANNI</t>
  </si>
  <si>
    <t>03:15:47.10</t>
  </si>
  <si>
    <t>BRIGHENTI</t>
  </si>
  <si>
    <t>TEAM SCOUT</t>
  </si>
  <si>
    <t>03:15:56.90</t>
  </si>
  <si>
    <t>CHIARINI</t>
  </si>
  <si>
    <t>03:15:57.00</t>
  </si>
  <si>
    <t>BARBIERI</t>
  </si>
  <si>
    <t>03:16:04.00</t>
  </si>
  <si>
    <t>PARENZI</t>
  </si>
  <si>
    <t>03:16:04.10</t>
  </si>
  <si>
    <t>SCALIA</t>
  </si>
  <si>
    <t>ELIZABETH</t>
  </si>
  <si>
    <t>ASD MONGIBELLO MTB TEAM</t>
  </si>
  <si>
    <t>03:16:05.70</t>
  </si>
  <si>
    <t>CHIAVAROLI</t>
  </si>
  <si>
    <t>BICIMANIA FOSSACESIA</t>
  </si>
  <si>
    <t>03:16:10.30</t>
  </si>
  <si>
    <t>03:16:13.60</t>
  </si>
  <si>
    <t>PIANTINI</t>
  </si>
  <si>
    <t>ANGIOLINO</t>
  </si>
  <si>
    <t>03:16:15.50</t>
  </si>
  <si>
    <t>SOLA</t>
  </si>
  <si>
    <t>03:16:21.10</t>
  </si>
  <si>
    <t>MALACARNE</t>
  </si>
  <si>
    <t>03:16:22.40</t>
  </si>
  <si>
    <t>ERCOLANI</t>
  </si>
  <si>
    <t>03:16:22.70</t>
  </si>
  <si>
    <t>03:16:26.00</t>
  </si>
  <si>
    <t>MALPEZZI</t>
  </si>
  <si>
    <t>GIANCARLO</t>
  </si>
  <si>
    <t>MTB ALTA VIA</t>
  </si>
  <si>
    <t>03:17:02.00</t>
  </si>
  <si>
    <t>AMADORI</t>
  </si>
  <si>
    <t>VALERIA</t>
  </si>
  <si>
    <t>03:17:03.90</t>
  </si>
  <si>
    <t>BASTINO</t>
  </si>
  <si>
    <t>ANTONINO</t>
  </si>
  <si>
    <t>03:17:11.90</t>
  </si>
  <si>
    <t>BANCHIERI</t>
  </si>
  <si>
    <t>ANDREA ORESTE</t>
  </si>
  <si>
    <t>03:17:14.00</t>
  </si>
  <si>
    <t>GERI</t>
  </si>
  <si>
    <t>03:17:16.20</t>
  </si>
  <si>
    <t>POMPEI</t>
  </si>
  <si>
    <t>03:17:38.80</t>
  </si>
  <si>
    <t>BULGARELLI</t>
  </si>
  <si>
    <t>03:17:40.90</t>
  </si>
  <si>
    <t>PAOLINI</t>
  </si>
  <si>
    <t>FORUM RACING TEAM</t>
  </si>
  <si>
    <t>03:17:43.20</t>
  </si>
  <si>
    <t>CHIANESE</t>
  </si>
  <si>
    <t>03:17:44.70</t>
  </si>
  <si>
    <t>REGOLI</t>
  </si>
  <si>
    <t>03:18:09.30</t>
  </si>
  <si>
    <t>GAZZANI</t>
  </si>
  <si>
    <t>ANDRE'</t>
  </si>
  <si>
    <t>ASD COOPERATORI UNIPOL</t>
  </si>
  <si>
    <t>03:18:45.90</t>
  </si>
  <si>
    <t>LAPINI</t>
  </si>
  <si>
    <t>03:18:51.20</t>
  </si>
  <si>
    <t>PETRI</t>
  </si>
  <si>
    <t>03:18:54.50</t>
  </si>
  <si>
    <t>PUCCI</t>
  </si>
  <si>
    <t>03:18:56.20</t>
  </si>
  <si>
    <t>TOZZI</t>
  </si>
  <si>
    <t>03:18:56.30</t>
  </si>
  <si>
    <t>CINGOLANI</t>
  </si>
  <si>
    <t>03:18:59.20</t>
  </si>
  <si>
    <t>VENTURI</t>
  </si>
  <si>
    <t>03:19:00.80</t>
  </si>
  <si>
    <t>FRACCAROLO</t>
  </si>
  <si>
    <t>03:19:38.10</t>
  </si>
  <si>
    <t>ORSELLI</t>
  </si>
  <si>
    <t>IL GIOVO BIKE</t>
  </si>
  <si>
    <t>03:19:47.60</t>
  </si>
  <si>
    <t>AMERINI</t>
  </si>
  <si>
    <t>IVO</t>
  </si>
  <si>
    <t>MT BIKE TEAM 2001</t>
  </si>
  <si>
    <t>03:19:54.40</t>
  </si>
  <si>
    <t>MUSCIA</t>
  </si>
  <si>
    <t>NC</t>
  </si>
  <si>
    <t>MARINEER CYCLES TEAM</t>
  </si>
  <si>
    <t>03:19:57.60</t>
  </si>
  <si>
    <t>VOLPI</t>
  </si>
  <si>
    <t>ROLANDO</t>
  </si>
  <si>
    <t>NOVAGLI TEAM BIKE</t>
  </si>
  <si>
    <t>03:20:01.10</t>
  </si>
  <si>
    <t>POGGETTI</t>
  </si>
  <si>
    <t>03:20:01.80</t>
  </si>
  <si>
    <t>GOLDIN</t>
  </si>
  <si>
    <t>LONG RIDE BIKE TEAM</t>
  </si>
  <si>
    <t>03:20:02.00</t>
  </si>
  <si>
    <t>GUFFANTI</t>
  </si>
  <si>
    <t>03:20:02.50</t>
  </si>
  <si>
    <t>BUTINI</t>
  </si>
  <si>
    <t>03:20:07.50</t>
  </si>
  <si>
    <t>RINALDI</t>
  </si>
  <si>
    <t>PAMELA</t>
  </si>
  <si>
    <t>LENZI BIKE PRATO</t>
  </si>
  <si>
    <t>03:20:21.10</t>
  </si>
  <si>
    <t>BELLI</t>
  </si>
  <si>
    <t>03:20:40.30</t>
  </si>
  <si>
    <t>PICCHIOLDI</t>
  </si>
  <si>
    <t>03:20:41.30</t>
  </si>
  <si>
    <t>BERTONCINI</t>
  </si>
  <si>
    <t>03:20:42.10</t>
  </si>
  <si>
    <t>PRIMANTI</t>
  </si>
  <si>
    <t>03:20:43.20</t>
  </si>
  <si>
    <t>TUIA</t>
  </si>
  <si>
    <t>MARIA ADELE</t>
  </si>
  <si>
    <t>DONNA MASTER SPORT</t>
  </si>
  <si>
    <t>03:20:47.00</t>
  </si>
  <si>
    <t>MIGLIORINI</t>
  </si>
  <si>
    <t>03:20:52.60</t>
  </si>
  <si>
    <t>SOLINA</t>
  </si>
  <si>
    <t>03:20:58.80</t>
  </si>
  <si>
    <t>LANDI</t>
  </si>
  <si>
    <t>03:21:03.40</t>
  </si>
  <si>
    <t>VERGANI</t>
  </si>
  <si>
    <t>03:21:08.30</t>
  </si>
  <si>
    <t>03:21:12.20</t>
  </si>
  <si>
    <t>RIGAMONTI</t>
  </si>
  <si>
    <t>TEAM TRIANGOLO LARIANO</t>
  </si>
  <si>
    <t>03:21:15.00</t>
  </si>
  <si>
    <t>BIAGI</t>
  </si>
  <si>
    <t>03:21:17.60</t>
  </si>
  <si>
    <t>DANI</t>
  </si>
  <si>
    <t>03:21:22.40</t>
  </si>
  <si>
    <t>MURACHELLI</t>
  </si>
  <si>
    <t>TEAM FUORI GIRI</t>
  </si>
  <si>
    <t>03:21:24.50</t>
  </si>
  <si>
    <t>FRANGUELLI</t>
  </si>
  <si>
    <t>RODOLFO</t>
  </si>
  <si>
    <t>03:21:35.80</t>
  </si>
  <si>
    <t>MANSERVISI</t>
  </si>
  <si>
    <t>SPEED BIKE</t>
  </si>
  <si>
    <t>03:21:38.90</t>
  </si>
  <si>
    <t>03:21:51.30</t>
  </si>
  <si>
    <t>ANTOLINI</t>
  </si>
  <si>
    <t>PARIDE</t>
  </si>
  <si>
    <t>TEAM SPACCO ASD</t>
  </si>
  <si>
    <t>03:21:54.90</t>
  </si>
  <si>
    <t>SENESI</t>
  </si>
  <si>
    <t>03:22:09.70</t>
  </si>
  <si>
    <t>03:22:31.10</t>
  </si>
  <si>
    <t>OPPIDI</t>
  </si>
  <si>
    <t>03:22:32.00</t>
  </si>
  <si>
    <t>BALDI</t>
  </si>
  <si>
    <t>03:22:51.00</t>
  </si>
  <si>
    <t>DELLA LUNGA</t>
  </si>
  <si>
    <t>03:22:59.30</t>
  </si>
  <si>
    <t>GIOLI</t>
  </si>
  <si>
    <t>03:23:36.00</t>
  </si>
  <si>
    <t>BARTOLI</t>
  </si>
  <si>
    <t>03:23:41.30</t>
  </si>
  <si>
    <t>CAMPIGLI</t>
  </si>
  <si>
    <t>03:23:43.00</t>
  </si>
  <si>
    <t>NANNELLI</t>
  </si>
  <si>
    <t>03:23:45.60</t>
  </si>
  <si>
    <t>SCARCELLA</t>
  </si>
  <si>
    <t>03:24:06.80</t>
  </si>
  <si>
    <t>BERTOLI</t>
  </si>
  <si>
    <t>TEKNOBIKES TEAM</t>
  </si>
  <si>
    <t>03:24:09.30</t>
  </si>
  <si>
    <t>BOISIO</t>
  </si>
  <si>
    <t>CORNELIO</t>
  </si>
  <si>
    <t>03:24:10.60</t>
  </si>
  <si>
    <t>MASONI</t>
  </si>
  <si>
    <t>UC DONORATICO</t>
  </si>
  <si>
    <t>03:24:17.40</t>
  </si>
  <si>
    <t>CALEVRO</t>
  </si>
  <si>
    <t>VELO CLUB LUNIGIANA</t>
  </si>
  <si>
    <t>03:24:19.30</t>
  </si>
  <si>
    <t>ZANGANI</t>
  </si>
  <si>
    <t>03:24:23.10</t>
  </si>
  <si>
    <t>MADDALENA</t>
  </si>
  <si>
    <t>CICLISMO VALCHIANO</t>
  </si>
  <si>
    <t>03:24:24.50</t>
  </si>
  <si>
    <t>RUSCONI</t>
  </si>
  <si>
    <t>BIKE TEAM MANDELLO</t>
  </si>
  <si>
    <t>03:24:36.90</t>
  </si>
  <si>
    <t>RUIZ</t>
  </si>
  <si>
    <t>03:24:38.10</t>
  </si>
  <si>
    <t>ZAVAN</t>
  </si>
  <si>
    <t>SBANDATI CONTROLLATI</t>
  </si>
  <si>
    <t>03:24:39.90</t>
  </si>
  <si>
    <t>DESCHI</t>
  </si>
  <si>
    <t>BIKE TECH</t>
  </si>
  <si>
    <t>03:25:17.40</t>
  </si>
  <si>
    <t>03:25:22.90</t>
  </si>
  <si>
    <t>DI ZENZO</t>
  </si>
  <si>
    <t>03:25:31.30</t>
  </si>
  <si>
    <t>FALCINI</t>
  </si>
  <si>
    <t>03:25:39.80</t>
  </si>
  <si>
    <t>PEDANI</t>
  </si>
  <si>
    <t>GIUSEPPE LUCA</t>
  </si>
  <si>
    <t>03:25:55.60</t>
  </si>
  <si>
    <t>CYCLING TEAM VENTIMIGLIA</t>
  </si>
  <si>
    <t>03:25:57.80</t>
  </si>
  <si>
    <t>MICCHI</t>
  </si>
  <si>
    <t>DARIO</t>
  </si>
  <si>
    <t>03:26:00.70</t>
  </si>
  <si>
    <t>ROCCHETTI</t>
  </si>
  <si>
    <t>I BRIGANTI MTB</t>
  </si>
  <si>
    <t>03:26:23.60</t>
  </si>
  <si>
    <t>DINI</t>
  </si>
  <si>
    <t>BROMBO BIKERS</t>
  </si>
  <si>
    <t>03:26:28.20</t>
  </si>
  <si>
    <t>BRUSCOLINI</t>
  </si>
  <si>
    <t>GS MONDOBICI</t>
  </si>
  <si>
    <t>03:26:30.90</t>
  </si>
  <si>
    <t>AGOSTINI</t>
  </si>
  <si>
    <t>03:26:35.90</t>
  </si>
  <si>
    <t>OTTONELLO</t>
  </si>
  <si>
    <t>LUIGI</t>
  </si>
  <si>
    <t>GOLFO PARADISO 2008</t>
  </si>
  <si>
    <t>03:26:52.10</t>
  </si>
  <si>
    <t>03:26:53.30</t>
  </si>
  <si>
    <t>FLORIANI</t>
  </si>
  <si>
    <t>EXPERTA SPORT</t>
  </si>
  <si>
    <t>03:27:02.00</t>
  </si>
  <si>
    <t>TAMPIERI</t>
  </si>
  <si>
    <t>03:27:07.90</t>
  </si>
  <si>
    <t>GIANFRANCESCHI</t>
  </si>
  <si>
    <t>PAOLA PEZZO TEAM</t>
  </si>
  <si>
    <t>03:27:10.20</t>
  </si>
  <si>
    <t>MASI</t>
  </si>
  <si>
    <t>GS POCCIANTI</t>
  </si>
  <si>
    <t>03:27:13.70</t>
  </si>
  <si>
    <t>PAGLIA</t>
  </si>
  <si>
    <t>03:27:20.80</t>
  </si>
  <si>
    <t>BIANCHI</t>
  </si>
  <si>
    <t>03:27:30.70</t>
  </si>
  <si>
    <t>ZILIO</t>
  </si>
  <si>
    <t>SENZAFRENI MTB CLUB</t>
  </si>
  <si>
    <t>03:27:37.40</t>
  </si>
  <si>
    <t>03:27:39.00</t>
  </si>
  <si>
    <t>ANGORI</t>
  </si>
  <si>
    <t>03:27:48.90</t>
  </si>
  <si>
    <t>GUZZI</t>
  </si>
  <si>
    <t>BORTOLAMI BIKE ACTION</t>
  </si>
  <si>
    <t>03:27:51.80</t>
  </si>
  <si>
    <t>FANTONI</t>
  </si>
  <si>
    <t>03:27:58.50</t>
  </si>
  <si>
    <t>GIANOTTI</t>
  </si>
  <si>
    <t>03:27:59.20</t>
  </si>
  <si>
    <t>MENGHINI</t>
  </si>
  <si>
    <t>ITALO</t>
  </si>
  <si>
    <t>STAR BIKE RACING TEAM</t>
  </si>
  <si>
    <t>03:28:00.80</t>
  </si>
  <si>
    <t>LOSI</t>
  </si>
  <si>
    <t>03:28:07.30</t>
  </si>
  <si>
    <t>PROFETI</t>
  </si>
  <si>
    <t>03:28:09.10</t>
  </si>
  <si>
    <t>GIANNINI</t>
  </si>
  <si>
    <t>03:28:10.20</t>
  </si>
  <si>
    <t>PORTANTI</t>
  </si>
  <si>
    <t>03:28:12.50</t>
  </si>
  <si>
    <t>CARINI</t>
  </si>
  <si>
    <t>03:28:13.80</t>
  </si>
  <si>
    <t>PERRI</t>
  </si>
  <si>
    <t>03:28:15.20</t>
  </si>
  <si>
    <t>ZAMBONIN</t>
  </si>
  <si>
    <t>03:28:22.10</t>
  </si>
  <si>
    <t>DE MARCHI</t>
  </si>
  <si>
    <t>PEDALI DI MARCA</t>
  </si>
  <si>
    <t>03:28:25.20</t>
  </si>
  <si>
    <t>STAGNI</t>
  </si>
  <si>
    <t>TEAM GARMIN SALIERI</t>
  </si>
  <si>
    <t>03:28:27.10</t>
  </si>
  <si>
    <t>DURASTANTI</t>
  </si>
  <si>
    <t>ASD GC ANGUILLARA</t>
  </si>
  <si>
    <t>03:28:29.30</t>
  </si>
  <si>
    <t>PUPPA</t>
  </si>
  <si>
    <t>03:28:45.10</t>
  </si>
  <si>
    <t>03:28:48.10</t>
  </si>
  <si>
    <t>GRANDI</t>
  </si>
  <si>
    <t>03:28:52.10</t>
  </si>
  <si>
    <t>NALDI</t>
  </si>
  <si>
    <t>03:28:57.10</t>
  </si>
  <si>
    <t>BALLETTI</t>
  </si>
  <si>
    <t>03:29:00.70</t>
  </si>
  <si>
    <t>DA PRATI</t>
  </si>
  <si>
    <t>ROSSANO</t>
  </si>
  <si>
    <t>03:29:03.20</t>
  </si>
  <si>
    <t>CUCCHI</t>
  </si>
  <si>
    <t>03:29:05.10</t>
  </si>
  <si>
    <t>GENNAI</t>
  </si>
  <si>
    <t>03:29:08.30</t>
  </si>
  <si>
    <t>MALICA</t>
  </si>
  <si>
    <t>CDP BADIA A SETTIMO</t>
  </si>
  <si>
    <t>03:29:13.70</t>
  </si>
  <si>
    <t>CATTAGNI</t>
  </si>
  <si>
    <t>03:29:21.30</t>
  </si>
  <si>
    <t>CHAUSSADIS</t>
  </si>
  <si>
    <t>SUSANNA</t>
  </si>
  <si>
    <t>03:29:22.20</t>
  </si>
  <si>
    <t>QUERCIOLI</t>
  </si>
  <si>
    <t>03:29:28.10</t>
  </si>
  <si>
    <t>AIMARO</t>
  </si>
  <si>
    <t>EDOARDO</t>
  </si>
  <si>
    <t>PHILITAL BIELLA</t>
  </si>
  <si>
    <t>03:29:30.10</t>
  </si>
  <si>
    <t>SAVORANI</t>
  </si>
  <si>
    <t>SANDRO</t>
  </si>
  <si>
    <t>03:29:41.00</t>
  </si>
  <si>
    <t>MEONI</t>
  </si>
  <si>
    <t>PENTASPORT VALDELSA</t>
  </si>
  <si>
    <t>03:29:46.40</t>
  </si>
  <si>
    <t>CECCHINI</t>
  </si>
  <si>
    <t>ELBA BIKE</t>
  </si>
  <si>
    <t>03:29:59.10</t>
  </si>
  <si>
    <t>MIELE</t>
  </si>
  <si>
    <t>ANGELO</t>
  </si>
  <si>
    <t>03:30:02.50</t>
  </si>
  <si>
    <t>AMADUCCI</t>
  </si>
  <si>
    <t>03:30:15.30</t>
  </si>
  <si>
    <t>PARDINI</t>
  </si>
  <si>
    <t>GIONATA</t>
  </si>
  <si>
    <t>03:30:17.50</t>
  </si>
  <si>
    <t>03:30:19.00</t>
  </si>
  <si>
    <t>GIABBANI</t>
  </si>
  <si>
    <t>03:30:21.20</t>
  </si>
  <si>
    <t>PALLANTI</t>
  </si>
  <si>
    <t>03:30:21.70</t>
  </si>
  <si>
    <t>DAN</t>
  </si>
  <si>
    <t>MTB VILLAFRANCA</t>
  </si>
  <si>
    <t>03:30:24.10</t>
  </si>
  <si>
    <t>BARSANTI</t>
  </si>
  <si>
    <t>03:30:30.80</t>
  </si>
  <si>
    <t>MARCHI</t>
  </si>
  <si>
    <t>TEAM SCOTT - FAST AND FURIOUS</t>
  </si>
  <si>
    <t>03:30:32.60</t>
  </si>
  <si>
    <t>FANTI</t>
  </si>
  <si>
    <t>BC STAR</t>
  </si>
  <si>
    <t>03:30:36.10</t>
  </si>
  <si>
    <t>SCHWEIGGL</t>
  </si>
  <si>
    <t>JOHANNES</t>
  </si>
  <si>
    <t>03:30:38.70</t>
  </si>
  <si>
    <t>SEBASTIO</t>
  </si>
  <si>
    <t>03:30:50.50</t>
  </si>
  <si>
    <t>BELLONI</t>
  </si>
  <si>
    <t>ANDREANO LUIGI</t>
  </si>
  <si>
    <t>BRIANZA SAL MILANO</t>
  </si>
  <si>
    <t>03:30:51.30</t>
  </si>
  <si>
    <t>MONACELLI</t>
  </si>
  <si>
    <t>GS AVIS GUALDO TADINO</t>
  </si>
  <si>
    <t>03:30:52.00</t>
  </si>
  <si>
    <t>GUZZON</t>
  </si>
  <si>
    <t>CICLI MORBIATO RACING BIKE</t>
  </si>
  <si>
    <t>03:30:52.40</t>
  </si>
  <si>
    <t>MAPELLI</t>
  </si>
  <si>
    <t>HYPHEN-ITALIA TEAM MTB</t>
  </si>
  <si>
    <t>03:30:54.40</t>
  </si>
  <si>
    <t>BASTIA</t>
  </si>
  <si>
    <t>IOSE'</t>
  </si>
  <si>
    <t>03:30:58.50</t>
  </si>
  <si>
    <t>BETTELLA</t>
  </si>
  <si>
    <t>TIBERIO</t>
  </si>
  <si>
    <t>03:30:59.30</t>
  </si>
  <si>
    <t>RIMEDIATI</t>
  </si>
  <si>
    <t>03:31:02.30</t>
  </si>
  <si>
    <t>DELLA MAGGIORA</t>
  </si>
  <si>
    <t>03:31:02.35</t>
  </si>
  <si>
    <t>BIANCHESSI</t>
  </si>
  <si>
    <t>DAVID</t>
  </si>
  <si>
    <t>TBR MERIDA BIKES</t>
  </si>
  <si>
    <t>03:31:09.60</t>
  </si>
  <si>
    <t>BASSO</t>
  </si>
  <si>
    <t>ASD VELO VALSESIA</t>
  </si>
  <si>
    <t>03:31:12.60</t>
  </si>
  <si>
    <t>MICHELINI</t>
  </si>
  <si>
    <t>BALDASSARRI TEAM</t>
  </si>
  <si>
    <t>03:31:12.70</t>
  </si>
  <si>
    <t>MASCIANGELO</t>
  </si>
  <si>
    <t>CARMINE</t>
  </si>
  <si>
    <t>IRON BIKERS LANCIANO</t>
  </si>
  <si>
    <t>03:31:44.60</t>
  </si>
  <si>
    <t>CECCHIN</t>
  </si>
  <si>
    <t>BIKE TEAM 53.3</t>
  </si>
  <si>
    <t>03:31:46.90</t>
  </si>
  <si>
    <t>TACCHETTO</t>
  </si>
  <si>
    <t>MTB BIGA SQUADRA CORSE</t>
  </si>
  <si>
    <t>03:31:51.00</t>
  </si>
  <si>
    <t>MASSARI</t>
  </si>
  <si>
    <t>F.LLI RIZZOTTO COOP LOMBARDIA</t>
  </si>
  <si>
    <t>03:31:54.70</t>
  </si>
  <si>
    <t>BASSIGNANA</t>
  </si>
  <si>
    <t>SC FRANCONE SAN FRANCESCO AL CAMPO</t>
  </si>
  <si>
    <t>03:31:59.90</t>
  </si>
  <si>
    <t>MONCHIERO</t>
  </si>
  <si>
    <t>03:32:00.70</t>
  </si>
  <si>
    <t>RANFAGNI</t>
  </si>
  <si>
    <t>03:32:28.30</t>
  </si>
  <si>
    <t>FUSINI</t>
  </si>
  <si>
    <t>03:32:39.10</t>
  </si>
  <si>
    <t>SOTTILE</t>
  </si>
  <si>
    <t>UNIONE CICLISTICA PIOMBINO</t>
  </si>
  <si>
    <t>03:32:41.90</t>
  </si>
  <si>
    <t>BATI</t>
  </si>
  <si>
    <t>03:32:42.90</t>
  </si>
  <si>
    <t>MARRADI</t>
  </si>
  <si>
    <t>03:32:44.50</t>
  </si>
  <si>
    <t>03:32:46.80</t>
  </si>
  <si>
    <t>COLOMBI</t>
  </si>
  <si>
    <t>ZAINA CLUB</t>
  </si>
  <si>
    <t>03:32:53.30</t>
  </si>
  <si>
    <t>FOCARDI</t>
  </si>
  <si>
    <t>03:32:54.60</t>
  </si>
  <si>
    <t>DEL TURCO</t>
  </si>
  <si>
    <t>03:32:55.20</t>
  </si>
  <si>
    <t>GIGANTE</t>
  </si>
  <si>
    <t>GIULIANO</t>
  </si>
  <si>
    <t>03:32:56.50</t>
  </si>
  <si>
    <t>GS BULGARNO BIKE 2008</t>
  </si>
  <si>
    <t>03:32:58.00</t>
  </si>
  <si>
    <t>ADAMI</t>
  </si>
  <si>
    <t>LUCIANO</t>
  </si>
  <si>
    <t>ASD TEAM BIKING</t>
  </si>
  <si>
    <t>03:32:59.50</t>
  </si>
  <si>
    <t>CIANCI</t>
  </si>
  <si>
    <t>PAOLO MAURO</t>
  </si>
  <si>
    <t>CIRCOLO LAVORATORI PORTUALI</t>
  </si>
  <si>
    <t>03:33:02.90</t>
  </si>
  <si>
    <t>ERRANI</t>
  </si>
  <si>
    <t>ANDREA RICCARDO</t>
  </si>
  <si>
    <t>03:33:03.00</t>
  </si>
  <si>
    <t>BRONDI</t>
  </si>
  <si>
    <t>ELLEDI SPORT</t>
  </si>
  <si>
    <t>03:33:07.80</t>
  </si>
  <si>
    <t>BITOSSI</t>
  </si>
  <si>
    <t>03:33:14.80</t>
  </si>
  <si>
    <t>BOZZOLI</t>
  </si>
  <si>
    <t>TURBOLENTI MTB</t>
  </si>
  <si>
    <t>03:33:21.90</t>
  </si>
  <si>
    <t>GIANARDI</t>
  </si>
  <si>
    <t>03:33:28.50</t>
  </si>
  <si>
    <t>MAMMOLI</t>
  </si>
  <si>
    <t>03:33:29.80</t>
  </si>
  <si>
    <t>DISSEGNA</t>
  </si>
  <si>
    <t>03:33:30.80</t>
  </si>
  <si>
    <t>ANTONELLI</t>
  </si>
  <si>
    <t>03:33:38.90</t>
  </si>
  <si>
    <t>FILIPPI</t>
  </si>
  <si>
    <t>IGOR</t>
  </si>
  <si>
    <t>CICLI ROBERTO TARDUCCI</t>
  </si>
  <si>
    <t>03:33:56.60</t>
  </si>
  <si>
    <t>MAGRINI</t>
  </si>
  <si>
    <t>03:33:56.70</t>
  </si>
  <si>
    <t>PUCCIANI</t>
  </si>
  <si>
    <t>03:34:42.10</t>
  </si>
  <si>
    <t>MILANI</t>
  </si>
  <si>
    <t>BIKE CLUB GROPELLO</t>
  </si>
  <si>
    <t>03:34:43.50</t>
  </si>
  <si>
    <t>SACCHI</t>
  </si>
  <si>
    <t>03:34:55.40</t>
  </si>
  <si>
    <t>MAMMI</t>
  </si>
  <si>
    <t>MCR DUE RUOTE</t>
  </si>
  <si>
    <t>03:35:28.70</t>
  </si>
  <si>
    <t>BARSALI</t>
  </si>
  <si>
    <t>CICLI BERTINI S.CROCE</t>
  </si>
  <si>
    <t>03:35:42.40</t>
  </si>
  <si>
    <t>FEDI</t>
  </si>
  <si>
    <t>03:35:48.60</t>
  </si>
  <si>
    <t>GRAVAGHI</t>
  </si>
  <si>
    <t>LUGAGNANO OFF ROAD</t>
  </si>
  <si>
    <t>03:35:49.00</t>
  </si>
  <si>
    <t>PARODI</t>
  </si>
  <si>
    <t>03:35:49.50</t>
  </si>
  <si>
    <t>MERONI</t>
  </si>
  <si>
    <t>ASSO ALBESE</t>
  </si>
  <si>
    <t>03:35:50.00</t>
  </si>
  <si>
    <t>LAZZARI</t>
  </si>
  <si>
    <t>03:35:50.70</t>
  </si>
  <si>
    <t>PICCIOLINI</t>
  </si>
  <si>
    <t>PIERPAOLO</t>
  </si>
  <si>
    <t>03:35:51.50</t>
  </si>
  <si>
    <t>DELLA VEDOVA</t>
  </si>
  <si>
    <t>03:35:57.10</t>
  </si>
  <si>
    <t>TANTURLI</t>
  </si>
  <si>
    <t>MTB RUFINA</t>
  </si>
  <si>
    <t>03:36:06.40</t>
  </si>
  <si>
    <t>PIZZORNO</t>
  </si>
  <si>
    <t>03:36:35.50</t>
  </si>
  <si>
    <t>TEAM PRO BIKE</t>
  </si>
  <si>
    <t>03:36:36.30</t>
  </si>
  <si>
    <t>PALADINI</t>
  </si>
  <si>
    <t>GIAMPAOLO</t>
  </si>
  <si>
    <t>03:36:40.50</t>
  </si>
  <si>
    <t>MANCINELLI</t>
  </si>
  <si>
    <t>03:36:55.30</t>
  </si>
  <si>
    <t>PIROTTI</t>
  </si>
  <si>
    <t>03:37:11.20</t>
  </si>
  <si>
    <t>LAZZARO</t>
  </si>
  <si>
    <t>03:37:23.60</t>
  </si>
  <si>
    <t>BOCELLI</t>
  </si>
  <si>
    <t>03:37:27.50</t>
  </si>
  <si>
    <t>MARINI</t>
  </si>
  <si>
    <t>CAI PISTOIA MTB</t>
  </si>
  <si>
    <t>03:37:28.30</t>
  </si>
  <si>
    <t>BONONI</t>
  </si>
  <si>
    <t>MARIANO</t>
  </si>
  <si>
    <t>03:37:31.40</t>
  </si>
  <si>
    <t>SIMONATO</t>
  </si>
  <si>
    <t>VALENTINI TEAM TUM TAM</t>
  </si>
  <si>
    <t>03:37:31.90</t>
  </si>
  <si>
    <t>VAROTTO</t>
  </si>
  <si>
    <t>03:37:36.90</t>
  </si>
  <si>
    <t>FABI</t>
  </si>
  <si>
    <t>03:37:37.80</t>
  </si>
  <si>
    <t>SCARAVELLI</t>
  </si>
  <si>
    <t>ALE BIKE ASD</t>
  </si>
  <si>
    <t>03:37:50.00</t>
  </si>
  <si>
    <t>PELLEGRINESCHI</t>
  </si>
  <si>
    <t>03:37:53.70</t>
  </si>
  <si>
    <t>03:37:55.30</t>
  </si>
  <si>
    <t>GAMBACCIANI</t>
  </si>
  <si>
    <t>AVIS VERAG PRATO EST</t>
  </si>
  <si>
    <t>03:38:18.30</t>
  </si>
  <si>
    <t>SAVERIO</t>
  </si>
  <si>
    <t>PEDALE BIANCONERO</t>
  </si>
  <si>
    <t>03:38:18.50</t>
  </si>
  <si>
    <t>DEMI</t>
  </si>
  <si>
    <t>CICLI FALASCHI</t>
  </si>
  <si>
    <t>03:38:20.40</t>
  </si>
  <si>
    <t>GUAZZINI</t>
  </si>
  <si>
    <t>BRUNELLO</t>
  </si>
  <si>
    <t>03:38:22.30</t>
  </si>
  <si>
    <t>CERCHIE'</t>
  </si>
  <si>
    <t>EMANUELA</t>
  </si>
  <si>
    <t>03:38:27.80</t>
  </si>
  <si>
    <t>CARBONE</t>
  </si>
  <si>
    <t>CICLI SOPPANI</t>
  </si>
  <si>
    <t>03:38:28.10</t>
  </si>
  <si>
    <t>LAMBERTO</t>
  </si>
  <si>
    <t>03:38:29.10</t>
  </si>
  <si>
    <t>ORLANDI</t>
  </si>
  <si>
    <t>03:38:30.30</t>
  </si>
  <si>
    <t>BORTOLUCCI</t>
  </si>
  <si>
    <t>VICTORIA CYCLING TEAM</t>
  </si>
  <si>
    <t>03:38:32.10</t>
  </si>
  <si>
    <t>03:39:47.90</t>
  </si>
  <si>
    <t>BIGI</t>
  </si>
  <si>
    <t>03:39:50.30</t>
  </si>
  <si>
    <t>VENTURATO</t>
  </si>
  <si>
    <t>MATTIA</t>
  </si>
  <si>
    <t>03:40:03.20</t>
  </si>
  <si>
    <t>BRUGUIER</t>
  </si>
  <si>
    <t>PIER RENATO</t>
  </si>
  <si>
    <t>JOGGING PASQUALI</t>
  </si>
  <si>
    <t>03:40:05.10</t>
  </si>
  <si>
    <t>BUFFINI</t>
  </si>
  <si>
    <t>CLUB SPORTIVO VILLASTRADA UMBRA</t>
  </si>
  <si>
    <t>03:40:09.40</t>
  </si>
  <si>
    <t>AGNITELLI</t>
  </si>
  <si>
    <t>03:40:09.80</t>
  </si>
  <si>
    <t>GIAMBASTIANI</t>
  </si>
  <si>
    <t>03:40:10.50</t>
  </si>
  <si>
    <t>GUELFI</t>
  </si>
  <si>
    <t>03:40:11.60</t>
  </si>
  <si>
    <t>PIEGAIA</t>
  </si>
  <si>
    <t>03:40:13.20</t>
  </si>
  <si>
    <t>MERLINI</t>
  </si>
  <si>
    <t>03:40:13.90</t>
  </si>
  <si>
    <t>SABATINI</t>
  </si>
  <si>
    <t>GRIP CASTELFIORENTINO</t>
  </si>
  <si>
    <t>03:40:15.20</t>
  </si>
  <si>
    <t>CANTON</t>
  </si>
  <si>
    <t>03:40:30.50</t>
  </si>
  <si>
    <t>MANINI</t>
  </si>
  <si>
    <t>03:40:32.90</t>
  </si>
  <si>
    <t>SCORSETTI</t>
  </si>
  <si>
    <t>03:41:00.90</t>
  </si>
  <si>
    <t>GORI</t>
  </si>
  <si>
    <t>03:41:01.40</t>
  </si>
  <si>
    <t>BRILLI</t>
  </si>
  <si>
    <t>03:41:02.10</t>
  </si>
  <si>
    <t>BOSCHIERO</t>
  </si>
  <si>
    <t>TEAM BREDA</t>
  </si>
  <si>
    <t>03:41:02.50</t>
  </si>
  <si>
    <t>TILLI</t>
  </si>
  <si>
    <t>03:41:02.90</t>
  </si>
  <si>
    <t>03:41:03.90</t>
  </si>
  <si>
    <t>PORRU</t>
  </si>
  <si>
    <t>03:41:07.50</t>
  </si>
  <si>
    <t>PIGNAT</t>
  </si>
  <si>
    <t>03:41:08.70</t>
  </si>
  <si>
    <t>TONELLI</t>
  </si>
  <si>
    <t>03:41:27.30</t>
  </si>
  <si>
    <t>MARULLI</t>
  </si>
  <si>
    <t>03:41:27.80</t>
  </si>
  <si>
    <t>MAGNELLI</t>
  </si>
  <si>
    <t>03:41:41.70</t>
  </si>
  <si>
    <t>COLETTI</t>
  </si>
  <si>
    <t>AMERIGO</t>
  </si>
  <si>
    <t>03:41:44.40</t>
  </si>
  <si>
    <t>GORGA</t>
  </si>
  <si>
    <t>RAFFAELE</t>
  </si>
  <si>
    <t>03:41:45.00</t>
  </si>
  <si>
    <t>TRINCHITELLA</t>
  </si>
  <si>
    <t>03:41:55.00</t>
  </si>
  <si>
    <t>GIUSTI</t>
  </si>
  <si>
    <t>SC VILLAFRANCA</t>
  </si>
  <si>
    <t>03:42:21.40</t>
  </si>
  <si>
    <t>BERRETTONI</t>
  </si>
  <si>
    <t>KULMINE WAC</t>
  </si>
  <si>
    <t>03:42:22.40</t>
  </si>
  <si>
    <t>CIMARRA</t>
  </si>
  <si>
    <t>03:42:23.60</t>
  </si>
  <si>
    <t>03:42:24.70</t>
  </si>
  <si>
    <t>03:42:28.00</t>
  </si>
  <si>
    <t>CLUB PAOLO BETTINI</t>
  </si>
  <si>
    <t>03:42:28.60</t>
  </si>
  <si>
    <t>TEAM BICI IMPRUNETA</t>
  </si>
  <si>
    <t>03:42:29.40</t>
  </si>
  <si>
    <t>FOSSATI</t>
  </si>
  <si>
    <t>03:42:31.40</t>
  </si>
  <si>
    <t>TESTOLIN</t>
  </si>
  <si>
    <t>WILD WIND TEAM</t>
  </si>
  <si>
    <t>03:42:44.10</t>
  </si>
  <si>
    <t>ALFONSI</t>
  </si>
  <si>
    <t>03:42:44.60</t>
  </si>
  <si>
    <t>KOT</t>
  </si>
  <si>
    <t>KRZVSZTOF</t>
  </si>
  <si>
    <t>BICI SPORT CARRARA</t>
  </si>
  <si>
    <t>03:42:51.30</t>
  </si>
  <si>
    <t>LABANTI</t>
  </si>
  <si>
    <t>03:42:58.40</t>
  </si>
  <si>
    <t>TESI</t>
  </si>
  <si>
    <t>03:42:59.20</t>
  </si>
  <si>
    <t>03:42:59.80</t>
  </si>
  <si>
    <t>CARLI</t>
  </si>
  <si>
    <t>03:43:02.80</t>
  </si>
  <si>
    <t>PESENTI</t>
  </si>
  <si>
    <t>FAUSTO</t>
  </si>
  <si>
    <t>03:43:03.20</t>
  </si>
  <si>
    <t>CECCARINI</t>
  </si>
  <si>
    <t>AAMPS LIVORNO</t>
  </si>
  <si>
    <t>03:43:03.80</t>
  </si>
  <si>
    <t>FERA</t>
  </si>
  <si>
    <t>03:43:06.30</t>
  </si>
  <si>
    <t>TOMIDEI</t>
  </si>
  <si>
    <t>03:43:09.50</t>
  </si>
  <si>
    <t>LATTANZI</t>
  </si>
  <si>
    <t>ATD CROCE VERDE FERMO</t>
  </si>
  <si>
    <t>03:43:11.80</t>
  </si>
  <si>
    <t>BERTOLETTI</t>
  </si>
  <si>
    <t>DOMENICO</t>
  </si>
  <si>
    <t>SC PEDALE PAULLESE</t>
  </si>
  <si>
    <t>03:43:15.50</t>
  </si>
  <si>
    <t>MACCARONE</t>
  </si>
  <si>
    <t>03:43:21.00</t>
  </si>
  <si>
    <t>MATARESE</t>
  </si>
  <si>
    <t>ASD SAGITTA BIKE</t>
  </si>
  <si>
    <t>03:43:21.20</t>
  </si>
  <si>
    <t>LIPPARINI</t>
  </si>
  <si>
    <t>03:43:22.70</t>
  </si>
  <si>
    <t>BRAGHIERI</t>
  </si>
  <si>
    <t>TEAM CORSETTI</t>
  </si>
  <si>
    <t>03:43:44.30</t>
  </si>
  <si>
    <t>MESCOLI</t>
  </si>
  <si>
    <t>03:43:44.90</t>
  </si>
  <si>
    <t>03:44:06.90</t>
  </si>
  <si>
    <t>TAIUTI</t>
  </si>
  <si>
    <t>03:44:12.60</t>
  </si>
  <si>
    <t>03:44:13.30</t>
  </si>
  <si>
    <t>BRAMBILLA</t>
  </si>
  <si>
    <t>SCAPIN TORREVILLA MTB</t>
  </si>
  <si>
    <t>03:44:26.40</t>
  </si>
  <si>
    <t>ORNELLA</t>
  </si>
  <si>
    <t>LINA</t>
  </si>
  <si>
    <t>03:44:32.50</t>
  </si>
  <si>
    <t>FALOMI</t>
  </si>
  <si>
    <t>03:44:50.10</t>
  </si>
  <si>
    <t>GUASTINI</t>
  </si>
  <si>
    <t>03:44:50.80</t>
  </si>
  <si>
    <t>REDIGOLO</t>
  </si>
  <si>
    <t>ZERO 5 BIKE TEAM</t>
  </si>
  <si>
    <t>03:44:53.10</t>
  </si>
  <si>
    <t>EUGENIO</t>
  </si>
  <si>
    <t>03:44:54.40</t>
  </si>
  <si>
    <t>03:45:25.90</t>
  </si>
  <si>
    <t>ROSARIO</t>
  </si>
  <si>
    <t>MTB CALETTA CASTIGLIONCELLO</t>
  </si>
  <si>
    <t>03:45:29.60</t>
  </si>
  <si>
    <t>VOLPE</t>
  </si>
  <si>
    <t>SILVANO</t>
  </si>
  <si>
    <t>03:45:29.70</t>
  </si>
  <si>
    <t>PARRI</t>
  </si>
  <si>
    <t>03:45:30.30</t>
  </si>
  <si>
    <t>03:45:34.40</t>
  </si>
  <si>
    <t>BIGOZZI</t>
  </si>
  <si>
    <t>03:45:49.60</t>
  </si>
  <si>
    <t>MEACCI</t>
  </si>
  <si>
    <t>03:45:57.30</t>
  </si>
  <si>
    <t>MARTINI</t>
  </si>
  <si>
    <t>TEAM IENE BIKE</t>
  </si>
  <si>
    <t>03:45:59.20</t>
  </si>
  <si>
    <t>CICLISTICA VALDARBIA</t>
  </si>
  <si>
    <t>03:46:07.30</t>
  </si>
  <si>
    <t>GUIDUCCI</t>
  </si>
  <si>
    <t>PIER ALBERTO</t>
  </si>
  <si>
    <t>03:46:13.10</t>
  </si>
  <si>
    <t>INGUI</t>
  </si>
  <si>
    <t>03:46:13.60</t>
  </si>
  <si>
    <t>BURCHI</t>
  </si>
  <si>
    <t>VLADIMIRO</t>
  </si>
  <si>
    <t>NUOVO BAR SPORT FORNACETTE</t>
  </si>
  <si>
    <t>03:46:14.40</t>
  </si>
  <si>
    <t>TANTERI</t>
  </si>
  <si>
    <t>03:46:46.40</t>
  </si>
  <si>
    <t>BOMBONATI</t>
  </si>
  <si>
    <t>03:46:54.40</t>
  </si>
  <si>
    <t>PIGA</t>
  </si>
  <si>
    <t>CICLOSPORT POGGIBONSI</t>
  </si>
  <si>
    <t>03:46:57.60</t>
  </si>
  <si>
    <t>CORAZZARI</t>
  </si>
  <si>
    <t>PEDALE CAVEZZO</t>
  </si>
  <si>
    <t>03:46:58.60</t>
  </si>
  <si>
    <t>CERVELLI</t>
  </si>
  <si>
    <t>CICLI TARDUCCI</t>
  </si>
  <si>
    <t>03:47:00.00</t>
  </si>
  <si>
    <t>LEMONI</t>
  </si>
  <si>
    <t>03:47:22.30</t>
  </si>
  <si>
    <t>VIGLIOTTA</t>
  </si>
  <si>
    <t>EUROBIKE GENOVA</t>
  </si>
  <si>
    <t>03:47:26.80</t>
  </si>
  <si>
    <t>MERCIAI</t>
  </si>
  <si>
    <t>03:47:30.20</t>
  </si>
  <si>
    <t>MANDOLINI</t>
  </si>
  <si>
    <t>BIKE TEAM JESI</t>
  </si>
  <si>
    <t>03:47:35.70</t>
  </si>
  <si>
    <t>03:47:48.10</t>
  </si>
  <si>
    <t>COSELSCHI</t>
  </si>
  <si>
    <t>03:47:48.70</t>
  </si>
  <si>
    <t>ZACCARDELLI</t>
  </si>
  <si>
    <t>TEAM BICI E BIKE</t>
  </si>
  <si>
    <t>03:47:55.70</t>
  </si>
  <si>
    <t>POVIGNA</t>
  </si>
  <si>
    <t>TEAM MARCHISIO BICI</t>
  </si>
  <si>
    <t>03:47:57.40</t>
  </si>
  <si>
    <t>03:48:00.00</t>
  </si>
  <si>
    <t>BECCARIA</t>
  </si>
  <si>
    <t>03:48:34.20</t>
  </si>
  <si>
    <t>SEVERI</t>
  </si>
  <si>
    <t>TEAM BOTA MTB CLUB</t>
  </si>
  <si>
    <t>03:48:34.90</t>
  </si>
  <si>
    <t>PAPERA</t>
  </si>
  <si>
    <t>ATTILIO</t>
  </si>
  <si>
    <t>03:48:40.70</t>
  </si>
  <si>
    <t>CANTINI</t>
  </si>
  <si>
    <t>03:48:43.80</t>
  </si>
  <si>
    <t>03:48:48.50</t>
  </si>
  <si>
    <t>CASTELLETTA</t>
  </si>
  <si>
    <t>03:48:48.60</t>
  </si>
  <si>
    <t>BICHI</t>
  </si>
  <si>
    <t>03:48:52.10</t>
  </si>
  <si>
    <t>CARRAI</t>
  </si>
  <si>
    <t>03:49:16.60</t>
  </si>
  <si>
    <t>DE GASPERI</t>
  </si>
  <si>
    <t>03:49:16.90</t>
  </si>
  <si>
    <t>KINO MANIA ASD</t>
  </si>
  <si>
    <t>03:49:17.20</t>
  </si>
  <si>
    <t>DEL MONTE</t>
  </si>
  <si>
    <t>ALFREDO</t>
  </si>
  <si>
    <t>03:49:18.20</t>
  </si>
  <si>
    <t>03:50:01.30</t>
  </si>
  <si>
    <t>ANDREINI</t>
  </si>
  <si>
    <t>MASSIMILANO</t>
  </si>
  <si>
    <t>03:50:11.60</t>
  </si>
  <si>
    <t>LUNETTA</t>
  </si>
  <si>
    <t>VINCENZO</t>
  </si>
  <si>
    <t>03:50:20.10</t>
  </si>
  <si>
    <t>MAZZINI</t>
  </si>
  <si>
    <t>MTB BENINI NOVARA</t>
  </si>
  <si>
    <t>03:50:25.70</t>
  </si>
  <si>
    <t>PARDI</t>
  </si>
  <si>
    <t>03:50:27.20</t>
  </si>
  <si>
    <t>BASTIANON</t>
  </si>
  <si>
    <t>LORIS</t>
  </si>
  <si>
    <t>03:50:35.40</t>
  </si>
  <si>
    <t>03:50:36.00</t>
  </si>
  <si>
    <t>03:50:38.50</t>
  </si>
  <si>
    <t>BOREGGIO</t>
  </si>
  <si>
    <t>03:50:38.80</t>
  </si>
  <si>
    <t>CAPPELLI</t>
  </si>
  <si>
    <t>ONTRAINO CORSE</t>
  </si>
  <si>
    <t>03:51:01.60</t>
  </si>
  <si>
    <t>COMITATO UISP PISA</t>
  </si>
  <si>
    <t>03:51:02.10</t>
  </si>
  <si>
    <t>INNOCENTI</t>
  </si>
  <si>
    <t>03:51:03.10</t>
  </si>
  <si>
    <t>PAGNINI</t>
  </si>
  <si>
    <t>03:51:04.30</t>
  </si>
  <si>
    <t>FALOPPA</t>
  </si>
  <si>
    <t>VELO CLUB SAN MARTINO IN STRADA</t>
  </si>
  <si>
    <t>03:51:07.00</t>
  </si>
  <si>
    <t>DOVERI</t>
  </si>
  <si>
    <t>BIKE BAND</t>
  </si>
  <si>
    <t>03:51:11.00</t>
  </si>
  <si>
    <t>BENDINELLI</t>
  </si>
  <si>
    <t>03:51:16.00</t>
  </si>
  <si>
    <t>BARLASSINA</t>
  </si>
  <si>
    <t>03:51:24.00</t>
  </si>
  <si>
    <t>BARTALINI</t>
  </si>
  <si>
    <t>03:51:27.60</t>
  </si>
  <si>
    <t>BERTOLINI</t>
  </si>
  <si>
    <t>PONTREMOLI BIKE</t>
  </si>
  <si>
    <t>03:51:40.40</t>
  </si>
  <si>
    <t>RIGATO</t>
  </si>
  <si>
    <t>03:51:41.30</t>
  </si>
  <si>
    <t>03:52:00.40</t>
  </si>
  <si>
    <t>ZAMBONI</t>
  </si>
  <si>
    <t>03:52:01.80</t>
  </si>
  <si>
    <t>NARDUCCI</t>
  </si>
  <si>
    <t>ELISABETTA</t>
  </si>
  <si>
    <t>03:52:20.00</t>
  </si>
  <si>
    <t>PIZZO</t>
  </si>
  <si>
    <t>CICLI BENATO</t>
  </si>
  <si>
    <t>03:52:21.10</t>
  </si>
  <si>
    <t>ANSELMI</t>
  </si>
  <si>
    <t>SEBASTIANO</t>
  </si>
  <si>
    <t>03:52:38.10</t>
  </si>
  <si>
    <t>03:52:41.20</t>
  </si>
  <si>
    <t>VENUTI</t>
  </si>
  <si>
    <t>RUBEN</t>
  </si>
  <si>
    <t>03:52:57.70</t>
  </si>
  <si>
    <t>CRISTIANI</t>
  </si>
  <si>
    <t>COMITATO UISP PIOMBINO</t>
  </si>
  <si>
    <t>03:52:59.80</t>
  </si>
  <si>
    <t>ASD SPORTIZ</t>
  </si>
  <si>
    <t>03:53:01.20</t>
  </si>
  <si>
    <t>03:53:06.20</t>
  </si>
  <si>
    <t>MORGANTI</t>
  </si>
  <si>
    <t>03:53:07.50</t>
  </si>
  <si>
    <t>PANATTONI</t>
  </si>
  <si>
    <t>03:53:08.00</t>
  </si>
  <si>
    <t>GRONCHI</t>
  </si>
  <si>
    <t>03:53:08.40</t>
  </si>
  <si>
    <t>IACOPONI</t>
  </si>
  <si>
    <t>03:53:09.00</t>
  </si>
  <si>
    <t>STORACE</t>
  </si>
  <si>
    <t>ASD SUPERBIKE SPOTORNO</t>
  </si>
  <si>
    <t>03:53:11.70</t>
  </si>
  <si>
    <t>GIRIBALDI</t>
  </si>
  <si>
    <t>03:53:12.60</t>
  </si>
  <si>
    <t>CIOLLI</t>
  </si>
  <si>
    <t>03:53:14.30</t>
  </si>
  <si>
    <t>CERBAI</t>
  </si>
  <si>
    <t>03:53:14.50</t>
  </si>
  <si>
    <t>AIAZZI</t>
  </si>
  <si>
    <t>03:53:16.50</t>
  </si>
  <si>
    <t>BARNI</t>
  </si>
  <si>
    <t>CICLI SANTONI VTB</t>
  </si>
  <si>
    <t>03:53:21.50</t>
  </si>
  <si>
    <t>VENTURIN</t>
  </si>
  <si>
    <t>GS STABIUZZO</t>
  </si>
  <si>
    <t>03:53:21.80</t>
  </si>
  <si>
    <t>GHIGLIA</t>
  </si>
  <si>
    <t>BISALTA BIKE</t>
  </si>
  <si>
    <t>03:53:26.20</t>
  </si>
  <si>
    <t>VIANI</t>
  </si>
  <si>
    <t>03:53:27.70</t>
  </si>
  <si>
    <t>SORBI</t>
  </si>
  <si>
    <t>03:53:51.40</t>
  </si>
  <si>
    <t>LONDI</t>
  </si>
  <si>
    <t>RUDY</t>
  </si>
  <si>
    <t>COMITATO UISP PRATO</t>
  </si>
  <si>
    <t>03:54:33.10</t>
  </si>
  <si>
    <t>03:55:07.00</t>
  </si>
  <si>
    <t>GIANI</t>
  </si>
  <si>
    <t>03:55:09.00</t>
  </si>
  <si>
    <t>LILIANA</t>
  </si>
  <si>
    <t>03:55:22.10</t>
  </si>
  <si>
    <t>CHECCHI</t>
  </si>
  <si>
    <t>03:55:22.90</t>
  </si>
  <si>
    <t>PRATESI</t>
  </si>
  <si>
    <t>03:55:56.60</t>
  </si>
  <si>
    <t>03:56:44.20</t>
  </si>
  <si>
    <t>FOSSI</t>
  </si>
  <si>
    <t>03:56:54.60</t>
  </si>
  <si>
    <t>GRANDAMA</t>
  </si>
  <si>
    <t>03:57:09.40</t>
  </si>
  <si>
    <t>TESSIORE</t>
  </si>
  <si>
    <t>03:57:11.30</t>
  </si>
  <si>
    <t>CASTELLI</t>
  </si>
  <si>
    <t>03:57:19.20</t>
  </si>
  <si>
    <t>BALESTRINI</t>
  </si>
  <si>
    <t>CICLI LENZI ISOLA D'ELBA</t>
  </si>
  <si>
    <t>03:57:58.50</t>
  </si>
  <si>
    <t>MOLINARI</t>
  </si>
  <si>
    <t>03:57:58.90</t>
  </si>
  <si>
    <t>BARRAGAN</t>
  </si>
  <si>
    <t>CUELLO JOSE' MARIA</t>
  </si>
  <si>
    <t>03:58:10.60</t>
  </si>
  <si>
    <t>SURFING SHOP</t>
  </si>
  <si>
    <t>03:58:13.50</t>
  </si>
  <si>
    <t>CAVANA</t>
  </si>
  <si>
    <t>03:58:13.80</t>
  </si>
  <si>
    <t>CODELUPPI</t>
  </si>
  <si>
    <t>IDITA BIKE RACING TEAM</t>
  </si>
  <si>
    <t>03:58:14.70</t>
  </si>
  <si>
    <t>SPINELLI</t>
  </si>
  <si>
    <t>03:58:41.20</t>
  </si>
  <si>
    <t>03:58:56.00</t>
  </si>
  <si>
    <t>03:59:02.00</t>
  </si>
  <si>
    <t>BELLOI</t>
  </si>
  <si>
    <t>SARNO</t>
  </si>
  <si>
    <t>03:59:24.00</t>
  </si>
  <si>
    <t>03:59:29.80</t>
  </si>
  <si>
    <t>FANUCCHI</t>
  </si>
  <si>
    <t>03:59:30.30</t>
  </si>
  <si>
    <t>LEONCINI</t>
  </si>
  <si>
    <t>FEDI BREDA PISTOIA</t>
  </si>
  <si>
    <t>03:59:31.00</t>
  </si>
  <si>
    <t>PALAGI</t>
  </si>
  <si>
    <t>LAURIANO</t>
  </si>
  <si>
    <t>PEZZINI BIKE OFFICIAL TEAM</t>
  </si>
  <si>
    <t>03:59:33.00</t>
  </si>
  <si>
    <t>ALZOUBI</t>
  </si>
  <si>
    <t>SUFIAN</t>
  </si>
  <si>
    <t>03:59:33.60</t>
  </si>
  <si>
    <t>CASTELLINI</t>
  </si>
  <si>
    <t>AVIS MOUNTAIN BIKERS</t>
  </si>
  <si>
    <t>03:59:55.40</t>
  </si>
  <si>
    <t>04:00:01.30</t>
  </si>
  <si>
    <t>BIANCHINI</t>
  </si>
  <si>
    <t>04:00:20.40</t>
  </si>
  <si>
    <t>ROGGERONE</t>
  </si>
  <si>
    <t>TEAM EUROBIKES</t>
  </si>
  <si>
    <t>04:00:20.80</t>
  </si>
  <si>
    <t>04:00:21.20</t>
  </si>
  <si>
    <t>FEDELONI</t>
  </si>
  <si>
    <t>04:00:22.50</t>
  </si>
  <si>
    <t>BACCOLO</t>
  </si>
  <si>
    <t>04:00:24.20</t>
  </si>
  <si>
    <t>MAGGIORE</t>
  </si>
  <si>
    <t>04:00:31.00</t>
  </si>
  <si>
    <t>MARZETTI</t>
  </si>
  <si>
    <t>04:01:05.20</t>
  </si>
  <si>
    <t>STEFANELLI</t>
  </si>
  <si>
    <t>DANIELA</t>
  </si>
  <si>
    <t>ASD MASSI CLUB</t>
  </si>
  <si>
    <t>04:01:07.50</t>
  </si>
  <si>
    <t>CHESINI</t>
  </si>
  <si>
    <t>04:01:08.30</t>
  </si>
  <si>
    <t>PASSERI</t>
  </si>
  <si>
    <t>04:01:08.80</t>
  </si>
  <si>
    <t>FALASCHI</t>
  </si>
  <si>
    <t>GS TREGGIAIA 85</t>
  </si>
  <si>
    <t>04:01:21.40</t>
  </si>
  <si>
    <t>MONTAGNANI</t>
  </si>
  <si>
    <t>04:01:21.70</t>
  </si>
  <si>
    <t>CASTELLANI</t>
  </si>
  <si>
    <t>04:01:22.20</t>
  </si>
  <si>
    <t>MAFFI</t>
  </si>
  <si>
    <t>04:01:29.80</t>
  </si>
  <si>
    <t>GIUNTA</t>
  </si>
  <si>
    <t>04:01:33.60</t>
  </si>
  <si>
    <t>BERNARDI</t>
  </si>
  <si>
    <t>04:01:37.90</t>
  </si>
  <si>
    <t>LANZI</t>
  </si>
  <si>
    <t>OLIVIERO</t>
  </si>
  <si>
    <t>BORGONUOVO SUP. LA BICI</t>
  </si>
  <si>
    <t>04:02:52.30</t>
  </si>
  <si>
    <t>MELE</t>
  </si>
  <si>
    <t>FASCETTI</t>
  </si>
  <si>
    <t>PIETRO PAOLO</t>
  </si>
  <si>
    <t>GS VIGILI DEL FUOCO PISA</t>
  </si>
  <si>
    <t>04:03:05.90</t>
  </si>
  <si>
    <t>MESCHI</t>
  </si>
  <si>
    <t>04:03:08.50</t>
  </si>
  <si>
    <t>MESSINA</t>
  </si>
  <si>
    <t>GIOVAN BATTISTA</t>
  </si>
  <si>
    <t>04:03:09.20</t>
  </si>
  <si>
    <t>BROGI</t>
  </si>
  <si>
    <t>COMITATO UISP SIENA</t>
  </si>
  <si>
    <t>04:03:13.00</t>
  </si>
  <si>
    <t>SPAGHETTI</t>
  </si>
  <si>
    <t>VELO CLUB CICLI CINGOLANI</t>
  </si>
  <si>
    <t>04:03:30.30</t>
  </si>
  <si>
    <t>MASCIADRI</t>
  </si>
  <si>
    <t>FIT &amp; FUN SPINNERS LIPOMO</t>
  </si>
  <si>
    <t>04:03:51.20</t>
  </si>
  <si>
    <t>ALESSANDRONI</t>
  </si>
  <si>
    <t>04:03:56.90</t>
  </si>
  <si>
    <t>LEGA</t>
  </si>
  <si>
    <t>04:03:59.00</t>
  </si>
  <si>
    <t>SGHERRI</t>
  </si>
  <si>
    <t>04:04:03.40</t>
  </si>
  <si>
    <t>DATI</t>
  </si>
  <si>
    <t>VALERIO</t>
  </si>
  <si>
    <t>04:04:23.00</t>
  </si>
  <si>
    <t>SANDRI</t>
  </si>
  <si>
    <t>04:04:24.10</t>
  </si>
  <si>
    <t>DACCO'</t>
  </si>
  <si>
    <t>04:04:34.70</t>
  </si>
  <si>
    <t>MELONI</t>
  </si>
  <si>
    <t>MKF INDY</t>
  </si>
  <si>
    <t>04:04:56.00</t>
  </si>
  <si>
    <t>SOLARI</t>
  </si>
  <si>
    <t>04:05:42.50</t>
  </si>
  <si>
    <t>04:06:42.40</t>
  </si>
  <si>
    <t>GIOVANNONI</t>
  </si>
  <si>
    <t>BAGNI</t>
  </si>
  <si>
    <t>04:06:42.50</t>
  </si>
  <si>
    <t>CALLIGOLA</t>
  </si>
  <si>
    <t>04:06:43.40</t>
  </si>
  <si>
    <t>ZAUSA</t>
  </si>
  <si>
    <t>04:06:43.50</t>
  </si>
  <si>
    <t>INSOLERA</t>
  </si>
  <si>
    <t>ALFIO</t>
  </si>
  <si>
    <t>BIKE STATION FILODIAM</t>
  </si>
  <si>
    <t>04:08:05.90</t>
  </si>
  <si>
    <t>BARACCI</t>
  </si>
  <si>
    <t>DAMIANO</t>
  </si>
  <si>
    <t>04:08:06.10</t>
  </si>
  <si>
    <t>GROSSI</t>
  </si>
  <si>
    <t>04:08:06.30</t>
  </si>
  <si>
    <t>VIASSOLO</t>
  </si>
  <si>
    <t>04:08:37.80</t>
  </si>
  <si>
    <t>TEI</t>
  </si>
  <si>
    <t>04:08:40.60</t>
  </si>
  <si>
    <t>DELISO</t>
  </si>
  <si>
    <t>ANNALISA</t>
  </si>
  <si>
    <t>04:08:59.80</t>
  </si>
  <si>
    <t>GOTI</t>
  </si>
  <si>
    <t>SAMANTA</t>
  </si>
  <si>
    <t>04:09:07.10</t>
  </si>
  <si>
    <t>CAROLO</t>
  </si>
  <si>
    <t>04:09:09.60</t>
  </si>
  <si>
    <t>SENZALARI</t>
  </si>
  <si>
    <t>GS POIANI</t>
  </si>
  <si>
    <t>04:09:18.90</t>
  </si>
  <si>
    <t>BROZIC</t>
  </si>
  <si>
    <t>ROTA MAGNA TEAM</t>
  </si>
  <si>
    <t>04:09:38.10</t>
  </si>
  <si>
    <t>MTB GOLOSINE</t>
  </si>
  <si>
    <t>04:11:14.20</t>
  </si>
  <si>
    <t>GAMBERI</t>
  </si>
  <si>
    <t>SLOW TEAM</t>
  </si>
  <si>
    <t>04:11:28.80</t>
  </si>
  <si>
    <t>TURCHI</t>
  </si>
  <si>
    <t>04:11:29.00</t>
  </si>
  <si>
    <t>ARCURI</t>
  </si>
  <si>
    <t>04:11:40.50</t>
  </si>
  <si>
    <t>TOMASELLO</t>
  </si>
  <si>
    <t>04:11:52.90</t>
  </si>
  <si>
    <t>MENOTTI</t>
  </si>
  <si>
    <t>ASD CORNO SEZ. CICLISMO</t>
  </si>
  <si>
    <t>04:11:53.20</t>
  </si>
  <si>
    <t>04:11:53.30</t>
  </si>
  <si>
    <t>ROMOLI</t>
  </si>
  <si>
    <t>04:11:54.10</t>
  </si>
  <si>
    <t>BONAIUTI</t>
  </si>
  <si>
    <t>04:11:55.20</t>
  </si>
  <si>
    <t>04:12:17.20</t>
  </si>
  <si>
    <t>PENNA</t>
  </si>
  <si>
    <t>IVANO</t>
  </si>
  <si>
    <t>MTB ITALIA ASD</t>
  </si>
  <si>
    <t>04:12:27.80</t>
  </si>
  <si>
    <t>BONTEMPI</t>
  </si>
  <si>
    <t>TEAM CICLO 94</t>
  </si>
  <si>
    <t>04:12:34.30</t>
  </si>
  <si>
    <t>ACCETTONE</t>
  </si>
  <si>
    <t>04:12:37.80</t>
  </si>
  <si>
    <t>MEZZETTI</t>
  </si>
  <si>
    <t>GUGLIELMO</t>
  </si>
  <si>
    <t>04:12:43.10</t>
  </si>
  <si>
    <t>04:12:43.40</t>
  </si>
  <si>
    <t>SERENA</t>
  </si>
  <si>
    <t>04:12:47.20</t>
  </si>
  <si>
    <t>CASATI</t>
  </si>
  <si>
    <t>04:12:53.30</t>
  </si>
  <si>
    <t>ALFANO</t>
  </si>
  <si>
    <t>ANTONELLO</t>
  </si>
  <si>
    <t>04:13:05.50</t>
  </si>
  <si>
    <t>TOCCAFONDI</t>
  </si>
  <si>
    <t>04:13:28.80</t>
  </si>
  <si>
    <t>04:13:29.60</t>
  </si>
  <si>
    <t>LOBIS</t>
  </si>
  <si>
    <t>EDUARD</t>
  </si>
  <si>
    <t>04:14:08.50</t>
  </si>
  <si>
    <t>CASSARESI</t>
  </si>
  <si>
    <t>04:14:13.90</t>
  </si>
  <si>
    <t>MORICONI</t>
  </si>
  <si>
    <t>04:14:52.00</t>
  </si>
  <si>
    <t>BRIZI</t>
  </si>
  <si>
    <t>MARINA</t>
  </si>
  <si>
    <t>04:15:11.60</t>
  </si>
  <si>
    <t>TIRANNO</t>
  </si>
  <si>
    <t>04:15:11.70</t>
  </si>
  <si>
    <t>1° E PIZZA BIKE</t>
  </si>
  <si>
    <t>04:15:13.30</t>
  </si>
  <si>
    <t>BRATTI</t>
  </si>
  <si>
    <t>04:15:18.60</t>
  </si>
  <si>
    <t>VOGRIG</t>
  </si>
  <si>
    <t>04:15:28.50</t>
  </si>
  <si>
    <t>GADDINI</t>
  </si>
  <si>
    <t>04:15:41.70</t>
  </si>
  <si>
    <t>MAGNANI</t>
  </si>
  <si>
    <t>04:15:45.00</t>
  </si>
  <si>
    <t>MAZZUCCO</t>
  </si>
  <si>
    <t>GS GIAI TEAM</t>
  </si>
  <si>
    <t>04:15:45.10</t>
  </si>
  <si>
    <t>TARABUSI</t>
  </si>
  <si>
    <t>04:16:11.50</t>
  </si>
  <si>
    <t>TOSI</t>
  </si>
  <si>
    <t>04:17:12.30</t>
  </si>
  <si>
    <t>CADO'</t>
  </si>
  <si>
    <t>GS IMASAF</t>
  </si>
  <si>
    <t>04:17:13.70</t>
  </si>
  <si>
    <t>FANIN</t>
  </si>
  <si>
    <t>GRAZIANO</t>
  </si>
  <si>
    <t>04:17:18.10</t>
  </si>
  <si>
    <t>MARANGON</t>
  </si>
  <si>
    <t>SCAVEZZON SQUADRA CORSE</t>
  </si>
  <si>
    <t>04:19:06.50</t>
  </si>
  <si>
    <t>DUE RUOTE CITTA' DI AREZZO</t>
  </si>
  <si>
    <t>04:19:32.90</t>
  </si>
  <si>
    <t>04:19:47.50</t>
  </si>
  <si>
    <t>TAGLIAGAMBE</t>
  </si>
  <si>
    <t>04:19:47.80</t>
  </si>
  <si>
    <t>PALOMBA</t>
  </si>
  <si>
    <t>04:20:19.50</t>
  </si>
  <si>
    <t>SESTILI</t>
  </si>
  <si>
    <t>ERMANNO</t>
  </si>
  <si>
    <t>04:20:20.30</t>
  </si>
  <si>
    <t>PALMERI</t>
  </si>
  <si>
    <t>SALVATORE</t>
  </si>
  <si>
    <t>GS RIC. DI POLIZIA MUNICIPALE</t>
  </si>
  <si>
    <t>04:20:28.90</t>
  </si>
  <si>
    <t>FAURO</t>
  </si>
  <si>
    <t>04:20:34.90</t>
  </si>
  <si>
    <t>COCCHI</t>
  </si>
  <si>
    <t>04:20:39.30</t>
  </si>
  <si>
    <t>CIGARINI</t>
  </si>
  <si>
    <t>04:20:43.80</t>
  </si>
  <si>
    <t>LEANDRO</t>
  </si>
  <si>
    <t>04:20:55.50</t>
  </si>
  <si>
    <t>FOCARACCI</t>
  </si>
  <si>
    <t>04:21:09.10</t>
  </si>
  <si>
    <t>04:21:44.60</t>
  </si>
  <si>
    <t>GIALLEONARDO</t>
  </si>
  <si>
    <t>04:21:44.80</t>
  </si>
  <si>
    <t>MAIORANA</t>
  </si>
  <si>
    <t>04:21:45.80</t>
  </si>
  <si>
    <t>SORDI</t>
  </si>
  <si>
    <t>PIERANTONIO</t>
  </si>
  <si>
    <t>04:21:46.20</t>
  </si>
  <si>
    <t>PERANI</t>
  </si>
  <si>
    <t>04:21:46.50</t>
  </si>
  <si>
    <t>NEGRETTO</t>
  </si>
  <si>
    <t>HELLAS MONTEFORTE CICLO BIKE</t>
  </si>
  <si>
    <t>04:23:01.90</t>
  </si>
  <si>
    <t>GIANPAOLO</t>
  </si>
  <si>
    <t>GS CASENTINESE</t>
  </si>
  <si>
    <t>04:23:03.30</t>
  </si>
  <si>
    <t>FAILLI</t>
  </si>
  <si>
    <t>04:24:12.20</t>
  </si>
  <si>
    <t>TODINI</t>
  </si>
  <si>
    <t>04:24:15.30</t>
  </si>
  <si>
    <t>MIZZELLI</t>
  </si>
  <si>
    <t>04:24:17.10</t>
  </si>
  <si>
    <t>PALLOTTI</t>
  </si>
  <si>
    <t>04:24:21.00</t>
  </si>
  <si>
    <t>SERAFINI</t>
  </si>
  <si>
    <t>04:24:21.20</t>
  </si>
  <si>
    <t>EMPORIO SPORT TEAM2</t>
  </si>
  <si>
    <t>04:24:32.20</t>
  </si>
  <si>
    <t>SCHIAVO</t>
  </si>
  <si>
    <t>04:24:51.70</t>
  </si>
  <si>
    <t>GAZZARRI</t>
  </si>
  <si>
    <t>04:25:46.00</t>
  </si>
  <si>
    <t>LARI</t>
  </si>
  <si>
    <t>04:25:46.20</t>
  </si>
  <si>
    <t>04:25:49.80</t>
  </si>
  <si>
    <t>GAZZARRINI</t>
  </si>
  <si>
    <t>04:26:08.60</t>
  </si>
  <si>
    <t>04:26:42.20</t>
  </si>
  <si>
    <t>BENZI</t>
  </si>
  <si>
    <t>04:28:51.40</t>
  </si>
  <si>
    <t>PASQUALE</t>
  </si>
  <si>
    <t>CASSANELLI</t>
  </si>
  <si>
    <t>04:28:51.50</t>
  </si>
  <si>
    <t>04:28:52.70</t>
  </si>
  <si>
    <t>VENTRUCCI</t>
  </si>
  <si>
    <t>GROTTESCHI</t>
  </si>
  <si>
    <t>04:28:53.10</t>
  </si>
  <si>
    <t>FILA</t>
  </si>
  <si>
    <t>04:29:51.60</t>
  </si>
  <si>
    <t>FERRETTI</t>
  </si>
  <si>
    <t>04:30:29.70</t>
  </si>
  <si>
    <t>LAURA</t>
  </si>
  <si>
    <t>04:31:41.40</t>
  </si>
  <si>
    <t>FULIGNI</t>
  </si>
  <si>
    <t>04:31:41.80</t>
  </si>
  <si>
    <t>ALLEGRI</t>
  </si>
  <si>
    <t>CICLI TIZZONI PIACENZA</t>
  </si>
  <si>
    <t>04:33:30.10</t>
  </si>
  <si>
    <t>CANALE</t>
  </si>
  <si>
    <t>RUDI</t>
  </si>
  <si>
    <t>04:33:31.10</t>
  </si>
  <si>
    <t>CARLINI</t>
  </si>
  <si>
    <t>BERNARDINI</t>
  </si>
  <si>
    <t>04:33:35.50</t>
  </si>
  <si>
    <t>BELTRAMI</t>
  </si>
  <si>
    <t>TEAM SCULAZZO ITALIA</t>
  </si>
  <si>
    <t>04:34:14.00</t>
  </si>
  <si>
    <t>04:34:52.60</t>
  </si>
  <si>
    <t>ZINGONI</t>
  </si>
  <si>
    <t>POLISPORTIVA OMEGA</t>
  </si>
  <si>
    <t>04:36:09.50</t>
  </si>
  <si>
    <t>FASOLI</t>
  </si>
  <si>
    <t>CICLO CLUB FRANCESCONI</t>
  </si>
  <si>
    <t>04:36:36.00</t>
  </si>
  <si>
    <t>RAMPA</t>
  </si>
  <si>
    <t>04:37:10.00</t>
  </si>
  <si>
    <t>FORTEZZA</t>
  </si>
  <si>
    <t>04:37:10.80</t>
  </si>
  <si>
    <t>MARTIGNAGO</t>
  </si>
  <si>
    <t>04:37:37.10</t>
  </si>
  <si>
    <t>TOFFOLETTO</t>
  </si>
  <si>
    <t>DONATO</t>
  </si>
  <si>
    <t>04:37:37.60</t>
  </si>
  <si>
    <t>PLACEREANI</t>
  </si>
  <si>
    <t>DIDER</t>
  </si>
  <si>
    <t>CAPODIVENTO MTB ARTEGNA</t>
  </si>
  <si>
    <t>04:39:37.20</t>
  </si>
  <si>
    <t>RIVA</t>
  </si>
  <si>
    <t>04:42:54.50</t>
  </si>
  <si>
    <t>MANUNZA</t>
  </si>
  <si>
    <t>04:42:54.90</t>
  </si>
  <si>
    <t>GAGLIANI</t>
  </si>
  <si>
    <t>TRE EMME</t>
  </si>
  <si>
    <t>04:43:09.10</t>
  </si>
  <si>
    <t>04:45:55.40</t>
  </si>
  <si>
    <t>NASCIMBENI</t>
  </si>
  <si>
    <t>04:46:56.30</t>
  </si>
  <si>
    <t>MENDENI</t>
  </si>
  <si>
    <t>DRAGO ON BIKE</t>
  </si>
  <si>
    <t>04:46:56.50</t>
  </si>
  <si>
    <t>PAGIN</t>
  </si>
  <si>
    <t>TOP RACING BIKE TEAM</t>
  </si>
  <si>
    <t>04:46:57.80</t>
  </si>
  <si>
    <t>NIDASIO</t>
  </si>
  <si>
    <t>04:48:59.90</t>
  </si>
  <si>
    <t>URSINO</t>
  </si>
  <si>
    <t>CARMELO</t>
  </si>
  <si>
    <t>04:50:49.30</t>
  </si>
  <si>
    <t>BRACCI</t>
  </si>
  <si>
    <t>ASD FAUSTO COPPI CESENATICO</t>
  </si>
  <si>
    <t>04:54:00.10</t>
  </si>
  <si>
    <t>04:55:58.60</t>
  </si>
  <si>
    <t>PAPPACENA</t>
  </si>
  <si>
    <t>FREE TIME</t>
  </si>
  <si>
    <t>04:58:10.00</t>
  </si>
  <si>
    <t>FILIPPINI</t>
  </si>
  <si>
    <t>GS CARRERA</t>
  </si>
  <si>
    <t>04:59:04.30</t>
  </si>
  <si>
    <t>VIGORELLI</t>
  </si>
  <si>
    <t>04:59:41.80</t>
  </si>
  <si>
    <t>MARIUZZO</t>
  </si>
  <si>
    <t>ALESSANDRA</t>
  </si>
  <si>
    <t>05:02:11.50</t>
  </si>
  <si>
    <t>CORTI</t>
  </si>
  <si>
    <t>05:05:56.90</t>
  </si>
  <si>
    <t>BROTINI</t>
  </si>
  <si>
    <t>PITECCIO FREE BIKE</t>
  </si>
  <si>
    <t>05:07:52.40</t>
  </si>
  <si>
    <t>SILVA</t>
  </si>
  <si>
    <t>ILARIO</t>
  </si>
  <si>
    <t>05:08:15.40</t>
  </si>
  <si>
    <t>MAFFEZZONI</t>
  </si>
  <si>
    <t>05:09:23.50</t>
  </si>
  <si>
    <t>IOSCA</t>
  </si>
  <si>
    <t>05:09:25.90</t>
  </si>
  <si>
    <t>BRAZZALE</t>
  </si>
  <si>
    <t>ROBIN</t>
  </si>
  <si>
    <t>GS ESERCITO CICLISMO</t>
  </si>
  <si>
    <t>05:20:55.10</t>
  </si>
  <si>
    <t>Pos</t>
  </si>
  <si>
    <t>Cat</t>
  </si>
  <si>
    <t>Pos Cat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</si>
</sst>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20.7109375" style="1" customWidth="1"/>
    <col min="3" max="3" width="24.28125" style="1" customWidth="1"/>
    <col min="4" max="4" width="17.57421875" style="1" customWidth="1"/>
    <col min="5" max="5" width="9.140625" style="1" customWidth="1"/>
    <col min="6" max="6" width="46.28125" style="1" customWidth="1"/>
    <col min="7" max="7" width="12.140625" style="1" customWidth="1"/>
    <col min="8" max="16384" width="9.140625" style="1" customWidth="1"/>
  </cols>
  <sheetData>
    <row r="1" spans="1:8" ht="15.75" thickBot="1">
      <c r="A1" s="2" t="s">
        <v>2140</v>
      </c>
      <c r="B1" s="2" t="s">
        <v>0</v>
      </c>
      <c r="C1" s="2" t="s">
        <v>1</v>
      </c>
      <c r="D1" s="2" t="s">
        <v>2141</v>
      </c>
      <c r="E1" s="2" t="s">
        <v>2142</v>
      </c>
      <c r="F1" s="2" t="s">
        <v>2</v>
      </c>
      <c r="G1" s="2" t="s">
        <v>3</v>
      </c>
      <c r="H1" s="2" t="s">
        <v>4</v>
      </c>
    </row>
    <row r="2" spans="1:8" ht="15">
      <c r="A2" s="3">
        <v>1</v>
      </c>
      <c r="B2" s="4" t="s">
        <v>5</v>
      </c>
      <c r="C2" s="4" t="s">
        <v>6</v>
      </c>
      <c r="D2" s="4" t="s">
        <v>7</v>
      </c>
      <c r="E2" s="4" t="str">
        <f>"1/26"</f>
        <v>1/26</v>
      </c>
      <c r="F2" s="4" t="s">
        <v>8</v>
      </c>
      <c r="G2" s="4" t="s">
        <v>9</v>
      </c>
      <c r="H2" s="5">
        <v>29.03</v>
      </c>
    </row>
    <row r="3" spans="1:8" ht="15">
      <c r="A3" s="6">
        <v>2</v>
      </c>
      <c r="B3" s="7" t="s">
        <v>10</v>
      </c>
      <c r="C3" s="7" t="s">
        <v>11</v>
      </c>
      <c r="D3" s="7" t="s">
        <v>7</v>
      </c>
      <c r="E3" s="7" t="str">
        <f>"2/26"</f>
        <v>2/26</v>
      </c>
      <c r="F3" s="7" t="s">
        <v>12</v>
      </c>
      <c r="G3" s="7" t="s">
        <v>13</v>
      </c>
      <c r="H3" s="8">
        <v>29.03</v>
      </c>
    </row>
    <row r="4" spans="1:8" ht="15">
      <c r="A4" s="6">
        <v>3</v>
      </c>
      <c r="B4" s="7" t="s">
        <v>14</v>
      </c>
      <c r="C4" s="7" t="s">
        <v>15</v>
      </c>
      <c r="D4" s="7" t="s">
        <v>7</v>
      </c>
      <c r="E4" s="7" t="str">
        <f>"3/26"</f>
        <v>3/26</v>
      </c>
      <c r="F4" s="7" t="s">
        <v>16</v>
      </c>
      <c r="G4" s="7" t="s">
        <v>17</v>
      </c>
      <c r="H4" s="8">
        <v>28.84</v>
      </c>
    </row>
    <row r="5" spans="1:8" ht="15">
      <c r="A5" s="6">
        <v>4</v>
      </c>
      <c r="B5" s="7" t="s">
        <v>18</v>
      </c>
      <c r="C5" s="7" t="s">
        <v>19</v>
      </c>
      <c r="D5" s="7" t="s">
        <v>7</v>
      </c>
      <c r="E5" s="7" t="str">
        <f>"4/26"</f>
        <v>4/26</v>
      </c>
      <c r="F5" s="7" t="s">
        <v>20</v>
      </c>
      <c r="G5" s="7" t="s">
        <v>21</v>
      </c>
      <c r="H5" s="8">
        <v>28.71</v>
      </c>
    </row>
    <row r="6" spans="1:8" ht="15">
      <c r="A6" s="6">
        <v>5</v>
      </c>
      <c r="B6" s="7" t="s">
        <v>22</v>
      </c>
      <c r="C6" s="7" t="s">
        <v>23</v>
      </c>
      <c r="D6" s="7" t="s">
        <v>7</v>
      </c>
      <c r="E6" s="7" t="str">
        <f>"5/26"</f>
        <v>5/26</v>
      </c>
      <c r="F6" s="7" t="s">
        <v>24</v>
      </c>
      <c r="G6" s="7" t="s">
        <v>25</v>
      </c>
      <c r="H6" s="8">
        <v>28.71</v>
      </c>
    </row>
    <row r="7" spans="1:8" ht="15">
      <c r="A7" s="6">
        <v>6</v>
      </c>
      <c r="B7" s="7" t="s">
        <v>26</v>
      </c>
      <c r="C7" s="7" t="s">
        <v>27</v>
      </c>
      <c r="D7" s="7" t="s">
        <v>28</v>
      </c>
      <c r="E7" s="7" t="str">
        <f>"1/89"</f>
        <v>1/89</v>
      </c>
      <c r="F7" s="7" t="s">
        <v>29</v>
      </c>
      <c r="G7" s="7" t="s">
        <v>30</v>
      </c>
      <c r="H7" s="8">
        <v>28.7</v>
      </c>
    </row>
    <row r="8" spans="1:8" ht="15">
      <c r="A8" s="6">
        <v>7</v>
      </c>
      <c r="B8" s="7" t="s">
        <v>31</v>
      </c>
      <c r="C8" s="7" t="s">
        <v>32</v>
      </c>
      <c r="D8" s="7" t="s">
        <v>7</v>
      </c>
      <c r="E8" s="7" t="str">
        <f>"6/26"</f>
        <v>6/26</v>
      </c>
      <c r="F8" s="7" t="s">
        <v>33</v>
      </c>
      <c r="G8" s="7" t="s">
        <v>34</v>
      </c>
      <c r="H8" s="8">
        <v>28.46</v>
      </c>
    </row>
    <row r="9" spans="1:8" ht="15">
      <c r="A9" s="6">
        <v>8</v>
      </c>
      <c r="B9" s="7" t="s">
        <v>35</v>
      </c>
      <c r="C9" s="7" t="s">
        <v>36</v>
      </c>
      <c r="D9" s="7" t="s">
        <v>7</v>
      </c>
      <c r="E9" s="7" t="str">
        <f>"7/26"</f>
        <v>7/26</v>
      </c>
      <c r="F9" s="7" t="s">
        <v>37</v>
      </c>
      <c r="G9" s="7" t="s">
        <v>38</v>
      </c>
      <c r="H9" s="8">
        <v>28.34</v>
      </c>
    </row>
    <row r="10" spans="1:8" ht="15">
      <c r="A10" s="6">
        <v>9</v>
      </c>
      <c r="B10" s="7" t="s">
        <v>39</v>
      </c>
      <c r="C10" s="7" t="s">
        <v>40</v>
      </c>
      <c r="D10" s="7" t="s">
        <v>7</v>
      </c>
      <c r="E10" s="7" t="str">
        <f>"8/26"</f>
        <v>8/26</v>
      </c>
      <c r="F10" s="7" t="s">
        <v>41</v>
      </c>
      <c r="G10" s="7" t="s">
        <v>42</v>
      </c>
      <c r="H10" s="8">
        <v>28.34</v>
      </c>
    </row>
    <row r="11" spans="1:8" ht="15">
      <c r="A11" s="6">
        <v>10</v>
      </c>
      <c r="B11" s="7" t="s">
        <v>43</v>
      </c>
      <c r="C11" s="7" t="s">
        <v>44</v>
      </c>
      <c r="D11" s="7" t="s">
        <v>7</v>
      </c>
      <c r="E11" s="7" t="str">
        <f>"9/26"</f>
        <v>9/26</v>
      </c>
      <c r="F11" s="7" t="s">
        <v>12</v>
      </c>
      <c r="G11" s="7" t="s">
        <v>45</v>
      </c>
      <c r="H11" s="8">
        <v>28.26</v>
      </c>
    </row>
    <row r="12" spans="1:8" ht="15">
      <c r="A12" s="6">
        <v>11</v>
      </c>
      <c r="B12" s="7" t="s">
        <v>46</v>
      </c>
      <c r="C12" s="7" t="s">
        <v>47</v>
      </c>
      <c r="D12" s="7" t="s">
        <v>48</v>
      </c>
      <c r="E12" s="7" t="str">
        <f>"1/170"</f>
        <v>1/170</v>
      </c>
      <c r="F12" s="7" t="s">
        <v>29</v>
      </c>
      <c r="G12" s="7" t="s">
        <v>49</v>
      </c>
      <c r="H12" s="8">
        <v>28.25</v>
      </c>
    </row>
    <row r="13" spans="1:8" ht="15">
      <c r="A13" s="6">
        <v>12</v>
      </c>
      <c r="B13" s="7" t="s">
        <v>50</v>
      </c>
      <c r="C13" s="7" t="s">
        <v>51</v>
      </c>
      <c r="D13" s="7" t="s">
        <v>7</v>
      </c>
      <c r="E13" s="7" t="str">
        <f>"10/26"</f>
        <v>10/26</v>
      </c>
      <c r="F13" s="7" t="s">
        <v>52</v>
      </c>
      <c r="G13" s="7" t="s">
        <v>53</v>
      </c>
      <c r="H13" s="8">
        <v>28.1</v>
      </c>
    </row>
    <row r="14" spans="1:8" ht="15">
      <c r="A14" s="6">
        <v>13</v>
      </c>
      <c r="B14" s="7" t="s">
        <v>54</v>
      </c>
      <c r="C14" s="7" t="s">
        <v>55</v>
      </c>
      <c r="D14" s="7" t="s">
        <v>48</v>
      </c>
      <c r="E14" s="7" t="str">
        <f>"2/170"</f>
        <v>2/170</v>
      </c>
      <c r="F14" s="7" t="s">
        <v>56</v>
      </c>
      <c r="G14" s="7" t="s">
        <v>57</v>
      </c>
      <c r="H14" s="8">
        <v>28.1</v>
      </c>
    </row>
    <row r="15" spans="1:8" ht="15">
      <c r="A15" s="6">
        <v>14</v>
      </c>
      <c r="B15" s="7" t="s">
        <v>58</v>
      </c>
      <c r="C15" s="7" t="s">
        <v>59</v>
      </c>
      <c r="D15" s="7" t="s">
        <v>7</v>
      </c>
      <c r="E15" s="7" t="str">
        <f>"11/26"</f>
        <v>11/26</v>
      </c>
      <c r="F15" s="7" t="s">
        <v>60</v>
      </c>
      <c r="G15" s="7" t="s">
        <v>61</v>
      </c>
      <c r="H15" s="8">
        <v>28.09</v>
      </c>
    </row>
    <row r="16" spans="1:8" ht="15">
      <c r="A16" s="6">
        <v>15</v>
      </c>
      <c r="B16" s="7" t="s">
        <v>62</v>
      </c>
      <c r="C16" s="7" t="s">
        <v>63</v>
      </c>
      <c r="D16" s="7" t="s">
        <v>7</v>
      </c>
      <c r="E16" s="7" t="str">
        <f>"12/26"</f>
        <v>12/26</v>
      </c>
      <c r="F16" s="7" t="s">
        <v>64</v>
      </c>
      <c r="G16" s="7" t="s">
        <v>65</v>
      </c>
      <c r="H16" s="8">
        <v>28.03</v>
      </c>
    </row>
    <row r="17" spans="1:8" ht="15">
      <c r="A17" s="6">
        <v>16</v>
      </c>
      <c r="B17" s="7" t="s">
        <v>66</v>
      </c>
      <c r="C17" s="7" t="s">
        <v>51</v>
      </c>
      <c r="D17" s="7" t="s">
        <v>67</v>
      </c>
      <c r="E17" s="7" t="str">
        <f>"1/210"</f>
        <v>1/210</v>
      </c>
      <c r="F17" s="7" t="s">
        <v>68</v>
      </c>
      <c r="G17" s="7" t="s">
        <v>69</v>
      </c>
      <c r="H17" s="8">
        <v>27.83</v>
      </c>
    </row>
    <row r="18" spans="1:8" ht="15">
      <c r="A18" s="6">
        <v>17</v>
      </c>
      <c r="B18" s="7" t="s">
        <v>70</v>
      </c>
      <c r="C18" s="7" t="s">
        <v>71</v>
      </c>
      <c r="D18" s="7" t="s">
        <v>72</v>
      </c>
      <c r="E18" s="7" t="str">
        <f>"1/81"</f>
        <v>1/81</v>
      </c>
      <c r="F18" s="7" t="s">
        <v>73</v>
      </c>
      <c r="G18" s="7" t="s">
        <v>74</v>
      </c>
      <c r="H18" s="8">
        <v>27.66</v>
      </c>
    </row>
    <row r="19" spans="1:8" ht="15">
      <c r="A19" s="6">
        <v>18</v>
      </c>
      <c r="B19" s="7" t="s">
        <v>75</v>
      </c>
      <c r="C19" s="7" t="s">
        <v>76</v>
      </c>
      <c r="D19" s="7" t="s">
        <v>7</v>
      </c>
      <c r="E19" s="7" t="str">
        <f>"13/26"</f>
        <v>13/26</v>
      </c>
      <c r="F19" s="7" t="s">
        <v>24</v>
      </c>
      <c r="G19" s="7" t="s">
        <v>77</v>
      </c>
      <c r="H19" s="8">
        <v>27.65</v>
      </c>
    </row>
    <row r="20" spans="1:8" ht="15">
      <c r="A20" s="6">
        <v>19</v>
      </c>
      <c r="B20" s="7" t="s">
        <v>78</v>
      </c>
      <c r="C20" s="7" t="s">
        <v>79</v>
      </c>
      <c r="D20" s="7" t="s">
        <v>28</v>
      </c>
      <c r="E20" s="7" t="str">
        <f>"2/89"</f>
        <v>2/89</v>
      </c>
      <c r="F20" s="7" t="s">
        <v>56</v>
      </c>
      <c r="G20" s="7" t="s">
        <v>80</v>
      </c>
      <c r="H20" s="8">
        <v>27.63</v>
      </c>
    </row>
    <row r="21" spans="1:8" ht="15">
      <c r="A21" s="6">
        <v>20</v>
      </c>
      <c r="B21" s="7" t="s">
        <v>81</v>
      </c>
      <c r="C21" s="7" t="s">
        <v>82</v>
      </c>
      <c r="D21" s="7" t="s">
        <v>28</v>
      </c>
      <c r="E21" s="7" t="str">
        <f>"3/89"</f>
        <v>3/89</v>
      </c>
      <c r="F21" s="7" t="s">
        <v>83</v>
      </c>
      <c r="G21" s="7" t="s">
        <v>84</v>
      </c>
      <c r="H21" s="8">
        <v>27.56</v>
      </c>
    </row>
    <row r="22" spans="1:8" ht="15">
      <c r="A22" s="6">
        <v>21</v>
      </c>
      <c r="B22" s="7" t="s">
        <v>85</v>
      </c>
      <c r="C22" s="7" t="s">
        <v>86</v>
      </c>
      <c r="D22" s="7" t="s">
        <v>28</v>
      </c>
      <c r="E22" s="7" t="str">
        <f>"4/89"</f>
        <v>4/89</v>
      </c>
      <c r="F22" s="7" t="s">
        <v>87</v>
      </c>
      <c r="G22" s="7" t="s">
        <v>88</v>
      </c>
      <c r="H22" s="8">
        <v>27.56</v>
      </c>
    </row>
    <row r="23" spans="1:8" ht="15">
      <c r="A23" s="6">
        <v>22</v>
      </c>
      <c r="B23" s="7" t="s">
        <v>89</v>
      </c>
      <c r="C23" s="7" t="s">
        <v>90</v>
      </c>
      <c r="D23" s="7" t="s">
        <v>7</v>
      </c>
      <c r="E23" s="7" t="str">
        <f>"14/26"</f>
        <v>14/26</v>
      </c>
      <c r="F23" s="7" t="s">
        <v>20</v>
      </c>
      <c r="G23" s="7" t="s">
        <v>91</v>
      </c>
      <c r="H23" s="8">
        <v>27.53</v>
      </c>
    </row>
    <row r="24" spans="1:8" ht="15">
      <c r="A24" s="6">
        <v>23</v>
      </c>
      <c r="B24" s="7" t="s">
        <v>92</v>
      </c>
      <c r="C24" s="7" t="s">
        <v>93</v>
      </c>
      <c r="D24" s="7" t="s">
        <v>72</v>
      </c>
      <c r="E24" s="7" t="str">
        <f>"2/81"</f>
        <v>2/81</v>
      </c>
      <c r="F24" s="7" t="s">
        <v>87</v>
      </c>
      <c r="G24" s="7" t="s">
        <v>94</v>
      </c>
      <c r="H24" s="8">
        <v>27.24</v>
      </c>
    </row>
    <row r="25" spans="1:8" ht="15">
      <c r="A25" s="6">
        <v>24</v>
      </c>
      <c r="B25" s="7" t="s">
        <v>95</v>
      </c>
      <c r="C25" s="7" t="s">
        <v>96</v>
      </c>
      <c r="D25" s="7" t="s">
        <v>48</v>
      </c>
      <c r="E25" s="7" t="str">
        <f>"3/170"</f>
        <v>3/170</v>
      </c>
      <c r="F25" s="7" t="s">
        <v>97</v>
      </c>
      <c r="G25" s="7" t="s">
        <v>98</v>
      </c>
      <c r="H25" s="8">
        <v>27.24</v>
      </c>
    </row>
    <row r="26" spans="1:8" ht="15">
      <c r="A26" s="6">
        <v>25</v>
      </c>
      <c r="B26" s="7" t="s">
        <v>85</v>
      </c>
      <c r="C26" s="7" t="s">
        <v>99</v>
      </c>
      <c r="D26" s="7" t="s">
        <v>28</v>
      </c>
      <c r="E26" s="7" t="str">
        <f>"5/89"</f>
        <v>5/89</v>
      </c>
      <c r="F26" s="7" t="s">
        <v>60</v>
      </c>
      <c r="G26" s="7" t="s">
        <v>100</v>
      </c>
      <c r="H26" s="8">
        <v>27.22</v>
      </c>
    </row>
    <row r="27" spans="1:8" ht="15">
      <c r="A27" s="6">
        <v>26</v>
      </c>
      <c r="B27" s="7" t="s">
        <v>101</v>
      </c>
      <c r="C27" s="7" t="s">
        <v>51</v>
      </c>
      <c r="D27" s="7" t="s">
        <v>67</v>
      </c>
      <c r="E27" s="7" t="str">
        <f>"2/210"</f>
        <v>2/210</v>
      </c>
      <c r="F27" s="7" t="s">
        <v>102</v>
      </c>
      <c r="G27" s="7" t="s">
        <v>103</v>
      </c>
      <c r="H27" s="8">
        <v>27.18</v>
      </c>
    </row>
    <row r="28" spans="1:8" ht="15">
      <c r="A28" s="6">
        <v>27</v>
      </c>
      <c r="B28" s="7" t="s">
        <v>104</v>
      </c>
      <c r="C28" s="7" t="s">
        <v>105</v>
      </c>
      <c r="D28" s="7" t="s">
        <v>7</v>
      </c>
      <c r="E28" s="7" t="str">
        <f>"15/26"</f>
        <v>15/26</v>
      </c>
      <c r="F28" s="7" t="s">
        <v>41</v>
      </c>
      <c r="G28" s="7" t="s">
        <v>106</v>
      </c>
      <c r="H28" s="8">
        <v>27.1</v>
      </c>
    </row>
    <row r="29" spans="1:8" ht="15">
      <c r="A29" s="6">
        <v>28</v>
      </c>
      <c r="B29" s="7" t="s">
        <v>107</v>
      </c>
      <c r="C29" s="7" t="s">
        <v>108</v>
      </c>
      <c r="D29" s="7" t="s">
        <v>48</v>
      </c>
      <c r="E29" s="7" t="str">
        <f>"4/170"</f>
        <v>4/170</v>
      </c>
      <c r="F29" s="7" t="s">
        <v>41</v>
      </c>
      <c r="G29" s="7" t="s">
        <v>109</v>
      </c>
      <c r="H29" s="8">
        <v>27.1</v>
      </c>
    </row>
    <row r="30" spans="1:8" ht="15">
      <c r="A30" s="6">
        <v>29</v>
      </c>
      <c r="B30" s="7" t="s">
        <v>110</v>
      </c>
      <c r="C30" s="7" t="s">
        <v>55</v>
      </c>
      <c r="D30" s="7" t="s">
        <v>28</v>
      </c>
      <c r="E30" s="7" t="str">
        <f>"6/89"</f>
        <v>6/89</v>
      </c>
      <c r="F30" s="7" t="s">
        <v>111</v>
      </c>
      <c r="G30" s="7" t="s">
        <v>112</v>
      </c>
      <c r="H30" s="8">
        <v>27.1</v>
      </c>
    </row>
    <row r="31" spans="1:8" ht="15">
      <c r="A31" s="6">
        <v>30</v>
      </c>
      <c r="B31" s="7" t="s">
        <v>113</v>
      </c>
      <c r="C31" s="7" t="s">
        <v>114</v>
      </c>
      <c r="D31" s="7" t="s">
        <v>67</v>
      </c>
      <c r="E31" s="7" t="str">
        <f>"3/210"</f>
        <v>3/210</v>
      </c>
      <c r="F31" s="7" t="s">
        <v>29</v>
      </c>
      <c r="G31" s="7" t="s">
        <v>115</v>
      </c>
      <c r="H31" s="8">
        <v>27.09</v>
      </c>
    </row>
    <row r="32" spans="1:8" ht="15">
      <c r="A32" s="6">
        <v>31</v>
      </c>
      <c r="B32" s="7" t="s">
        <v>116</v>
      </c>
      <c r="C32" s="7" t="s">
        <v>96</v>
      </c>
      <c r="D32" s="7" t="s">
        <v>117</v>
      </c>
      <c r="E32" s="7" t="str">
        <f>"1/138"</f>
        <v>1/138</v>
      </c>
      <c r="F32" s="7" t="s">
        <v>56</v>
      </c>
      <c r="G32" s="7" t="s">
        <v>118</v>
      </c>
      <c r="H32" s="8">
        <v>27.09</v>
      </c>
    </row>
    <row r="33" spans="1:8" ht="15">
      <c r="A33" s="6">
        <v>32</v>
      </c>
      <c r="B33" s="7" t="s">
        <v>119</v>
      </c>
      <c r="C33" s="7" t="s">
        <v>120</v>
      </c>
      <c r="D33" s="7" t="s">
        <v>67</v>
      </c>
      <c r="E33" s="7" t="str">
        <f>"4/210"</f>
        <v>4/210</v>
      </c>
      <c r="F33" s="7" t="s">
        <v>52</v>
      </c>
      <c r="G33" s="7" t="s">
        <v>121</v>
      </c>
      <c r="H33" s="8">
        <v>26.92</v>
      </c>
    </row>
    <row r="34" spans="1:8" ht="15">
      <c r="A34" s="6">
        <v>33</v>
      </c>
      <c r="B34" s="7" t="s">
        <v>122</v>
      </c>
      <c r="C34" s="7" t="s">
        <v>51</v>
      </c>
      <c r="D34" s="7" t="s">
        <v>28</v>
      </c>
      <c r="E34" s="7" t="str">
        <f>"7/89"</f>
        <v>7/89</v>
      </c>
      <c r="F34" s="7" t="s">
        <v>12</v>
      </c>
      <c r="G34" s="7" t="s">
        <v>123</v>
      </c>
      <c r="H34" s="8">
        <v>26.68</v>
      </c>
    </row>
    <row r="35" spans="1:8" ht="15">
      <c r="A35" s="6">
        <v>34</v>
      </c>
      <c r="B35" s="7" t="s">
        <v>124</v>
      </c>
      <c r="C35" s="7" t="s">
        <v>79</v>
      </c>
      <c r="D35" s="7" t="s">
        <v>7</v>
      </c>
      <c r="E35" s="7" t="str">
        <f>"16/26"</f>
        <v>16/26</v>
      </c>
      <c r="F35" s="7" t="s">
        <v>125</v>
      </c>
      <c r="G35" s="7" t="s">
        <v>126</v>
      </c>
      <c r="H35" s="8">
        <v>26.66</v>
      </c>
    </row>
    <row r="36" spans="1:8" ht="15">
      <c r="A36" s="6">
        <v>35</v>
      </c>
      <c r="B36" s="7" t="s">
        <v>127</v>
      </c>
      <c r="C36" s="7" t="s">
        <v>128</v>
      </c>
      <c r="D36" s="7" t="s">
        <v>48</v>
      </c>
      <c r="E36" s="7" t="str">
        <f>"5/170"</f>
        <v>5/170</v>
      </c>
      <c r="F36" s="7" t="s">
        <v>29</v>
      </c>
      <c r="G36" s="7" t="s">
        <v>129</v>
      </c>
      <c r="H36" s="8">
        <v>26.65</v>
      </c>
    </row>
    <row r="37" spans="1:8" ht="15">
      <c r="A37" s="6">
        <v>36</v>
      </c>
      <c r="B37" s="7" t="s">
        <v>130</v>
      </c>
      <c r="C37" s="7" t="s">
        <v>131</v>
      </c>
      <c r="D37" s="7" t="s">
        <v>72</v>
      </c>
      <c r="E37" s="7" t="str">
        <f>"3/81"</f>
        <v>3/81</v>
      </c>
      <c r="F37" s="7" t="s">
        <v>132</v>
      </c>
      <c r="G37" s="7" t="s">
        <v>133</v>
      </c>
      <c r="H37" s="8">
        <v>26.6</v>
      </c>
    </row>
    <row r="38" spans="1:8" ht="15">
      <c r="A38" s="6">
        <v>37</v>
      </c>
      <c r="B38" s="7" t="s">
        <v>134</v>
      </c>
      <c r="C38" s="7" t="s">
        <v>135</v>
      </c>
      <c r="D38" s="7" t="s">
        <v>28</v>
      </c>
      <c r="E38" s="7" t="str">
        <f>"8/89"</f>
        <v>8/89</v>
      </c>
      <c r="F38" s="7" t="s">
        <v>52</v>
      </c>
      <c r="G38" s="7" t="s">
        <v>136</v>
      </c>
      <c r="H38" s="8">
        <v>26.6</v>
      </c>
    </row>
    <row r="39" spans="1:8" ht="15">
      <c r="A39" s="6">
        <v>38</v>
      </c>
      <c r="B39" s="7" t="s">
        <v>137</v>
      </c>
      <c r="C39" s="7" t="s">
        <v>138</v>
      </c>
      <c r="D39" s="7" t="s">
        <v>117</v>
      </c>
      <c r="E39" s="7" t="str">
        <f>"2/138"</f>
        <v>2/138</v>
      </c>
      <c r="F39" s="7" t="s">
        <v>68</v>
      </c>
      <c r="G39" s="7" t="s">
        <v>139</v>
      </c>
      <c r="H39" s="8">
        <v>26.58</v>
      </c>
    </row>
    <row r="40" spans="1:8" ht="15">
      <c r="A40" s="6">
        <v>39</v>
      </c>
      <c r="B40" s="7" t="s">
        <v>140</v>
      </c>
      <c r="C40" s="7" t="s">
        <v>141</v>
      </c>
      <c r="D40" s="7" t="s">
        <v>67</v>
      </c>
      <c r="E40" s="7" t="str">
        <f>"5/210"</f>
        <v>5/210</v>
      </c>
      <c r="F40" s="7" t="s">
        <v>68</v>
      </c>
      <c r="G40" s="7" t="s">
        <v>142</v>
      </c>
      <c r="H40" s="8">
        <v>26.44</v>
      </c>
    </row>
    <row r="41" spans="1:8" ht="15">
      <c r="A41" s="6">
        <v>40</v>
      </c>
      <c r="B41" s="7" t="s">
        <v>143</v>
      </c>
      <c r="C41" s="7" t="s">
        <v>144</v>
      </c>
      <c r="D41" s="7" t="s">
        <v>67</v>
      </c>
      <c r="E41" s="7" t="str">
        <f>"6/210"</f>
        <v>6/210</v>
      </c>
      <c r="F41" s="7" t="s">
        <v>145</v>
      </c>
      <c r="G41" s="7" t="s">
        <v>146</v>
      </c>
      <c r="H41" s="8">
        <v>26.44</v>
      </c>
    </row>
    <row r="42" spans="1:8" ht="15">
      <c r="A42" s="6">
        <v>41</v>
      </c>
      <c r="B42" s="7" t="s">
        <v>147</v>
      </c>
      <c r="C42" s="7" t="s">
        <v>148</v>
      </c>
      <c r="D42" s="7" t="s">
        <v>67</v>
      </c>
      <c r="E42" s="7" t="str">
        <f>"7/210"</f>
        <v>7/210</v>
      </c>
      <c r="F42" s="7" t="s">
        <v>149</v>
      </c>
      <c r="G42" s="7" t="s">
        <v>150</v>
      </c>
      <c r="H42" s="8">
        <v>26.44</v>
      </c>
    </row>
    <row r="43" spans="1:8" ht="15">
      <c r="A43" s="6">
        <v>42</v>
      </c>
      <c r="B43" s="7" t="s">
        <v>151</v>
      </c>
      <c r="C43" s="7" t="s">
        <v>152</v>
      </c>
      <c r="D43" s="7" t="s">
        <v>67</v>
      </c>
      <c r="E43" s="7" t="str">
        <f>"8/210"</f>
        <v>8/210</v>
      </c>
      <c r="F43" s="7" t="s">
        <v>153</v>
      </c>
      <c r="G43" s="7" t="s">
        <v>154</v>
      </c>
      <c r="H43" s="8">
        <v>26.43</v>
      </c>
    </row>
    <row r="44" spans="1:8" ht="15">
      <c r="A44" s="6">
        <v>43</v>
      </c>
      <c r="B44" s="7" t="s">
        <v>155</v>
      </c>
      <c r="C44" s="7" t="s">
        <v>156</v>
      </c>
      <c r="D44" s="7" t="s">
        <v>117</v>
      </c>
      <c r="E44" s="7" t="str">
        <f>"3/138"</f>
        <v>3/138</v>
      </c>
      <c r="F44" s="7" t="s">
        <v>68</v>
      </c>
      <c r="G44" s="7" t="s">
        <v>157</v>
      </c>
      <c r="H44" s="8">
        <v>26.42</v>
      </c>
    </row>
    <row r="45" spans="1:8" ht="15">
      <c r="A45" s="6">
        <v>44</v>
      </c>
      <c r="B45" s="7" t="s">
        <v>158</v>
      </c>
      <c r="C45" s="7" t="s">
        <v>159</v>
      </c>
      <c r="D45" s="7" t="s">
        <v>48</v>
      </c>
      <c r="E45" s="7" t="str">
        <f>"6/170"</f>
        <v>6/170</v>
      </c>
      <c r="F45" s="7" t="s">
        <v>87</v>
      </c>
      <c r="G45" s="7" t="s">
        <v>160</v>
      </c>
      <c r="H45" s="8">
        <v>26.4</v>
      </c>
    </row>
    <row r="46" spans="1:8" ht="15">
      <c r="A46" s="6">
        <v>45</v>
      </c>
      <c r="B46" s="7" t="s">
        <v>161</v>
      </c>
      <c r="C46" s="7" t="s">
        <v>40</v>
      </c>
      <c r="D46" s="7" t="s">
        <v>72</v>
      </c>
      <c r="E46" s="7" t="str">
        <f>"4/81"</f>
        <v>4/81</v>
      </c>
      <c r="F46" s="7" t="s">
        <v>162</v>
      </c>
      <c r="G46" s="7" t="s">
        <v>163</v>
      </c>
      <c r="H46" s="8">
        <v>26.4</v>
      </c>
    </row>
    <row r="47" spans="1:8" ht="15">
      <c r="A47" s="6">
        <v>46</v>
      </c>
      <c r="B47" s="7" t="s">
        <v>164</v>
      </c>
      <c r="C47" s="7" t="s">
        <v>165</v>
      </c>
      <c r="D47" s="7" t="s">
        <v>7</v>
      </c>
      <c r="E47" s="7" t="str">
        <f>"17/26"</f>
        <v>17/26</v>
      </c>
      <c r="F47" s="7" t="s">
        <v>12</v>
      </c>
      <c r="G47" s="7" t="s">
        <v>166</v>
      </c>
      <c r="H47" s="8">
        <v>26.35</v>
      </c>
    </row>
    <row r="48" spans="1:8" ht="15">
      <c r="A48" s="6">
        <v>47</v>
      </c>
      <c r="B48" s="7" t="s">
        <v>167</v>
      </c>
      <c r="C48" s="7" t="s">
        <v>168</v>
      </c>
      <c r="D48" s="7" t="s">
        <v>7</v>
      </c>
      <c r="E48" s="7" t="str">
        <f>"18/26"</f>
        <v>18/26</v>
      </c>
      <c r="F48" s="7" t="s">
        <v>56</v>
      </c>
      <c r="G48" s="7" t="s">
        <v>169</v>
      </c>
      <c r="H48" s="8">
        <v>26.33</v>
      </c>
    </row>
    <row r="49" spans="1:8" ht="15">
      <c r="A49" s="6">
        <v>48</v>
      </c>
      <c r="B49" s="7" t="s">
        <v>170</v>
      </c>
      <c r="C49" s="7" t="s">
        <v>165</v>
      </c>
      <c r="D49" s="7" t="s">
        <v>117</v>
      </c>
      <c r="E49" s="7" t="str">
        <f>"4/138"</f>
        <v>4/138</v>
      </c>
      <c r="F49" s="7" t="s">
        <v>60</v>
      </c>
      <c r="G49" s="7" t="s">
        <v>171</v>
      </c>
      <c r="H49" s="8">
        <v>26.24</v>
      </c>
    </row>
    <row r="50" spans="1:8" ht="15">
      <c r="A50" s="6">
        <v>49</v>
      </c>
      <c r="B50" s="7" t="s">
        <v>172</v>
      </c>
      <c r="C50" s="7" t="s">
        <v>173</v>
      </c>
      <c r="D50" s="7" t="s">
        <v>7</v>
      </c>
      <c r="E50" s="7" t="str">
        <f>"19/26"</f>
        <v>19/26</v>
      </c>
      <c r="F50" s="7" t="s">
        <v>60</v>
      </c>
      <c r="G50" s="7" t="s">
        <v>174</v>
      </c>
      <c r="H50" s="8">
        <v>26.19</v>
      </c>
    </row>
    <row r="51" spans="1:8" ht="15">
      <c r="A51" s="6">
        <v>50</v>
      </c>
      <c r="B51" s="7" t="s">
        <v>175</v>
      </c>
      <c r="C51" s="7" t="s">
        <v>176</v>
      </c>
      <c r="D51" s="7" t="s">
        <v>7</v>
      </c>
      <c r="E51" s="7" t="str">
        <f>"20/26"</f>
        <v>20/26</v>
      </c>
      <c r="F51" s="7" t="s">
        <v>60</v>
      </c>
      <c r="G51" s="7" t="s">
        <v>177</v>
      </c>
      <c r="H51" s="8">
        <v>26.18</v>
      </c>
    </row>
    <row r="52" spans="1:8" ht="15">
      <c r="A52" s="6">
        <v>51</v>
      </c>
      <c r="B52" s="7" t="s">
        <v>178</v>
      </c>
      <c r="C52" s="7" t="s">
        <v>179</v>
      </c>
      <c r="D52" s="7" t="s">
        <v>48</v>
      </c>
      <c r="E52" s="7" t="str">
        <f>"7/170"</f>
        <v>7/170</v>
      </c>
      <c r="F52" s="7" t="s">
        <v>68</v>
      </c>
      <c r="G52" s="7" t="s">
        <v>180</v>
      </c>
      <c r="H52" s="8">
        <v>26.02</v>
      </c>
    </row>
    <row r="53" spans="1:8" ht="15">
      <c r="A53" s="6">
        <v>52</v>
      </c>
      <c r="B53" s="7" t="s">
        <v>181</v>
      </c>
      <c r="C53" s="7" t="s">
        <v>182</v>
      </c>
      <c r="D53" s="7" t="s">
        <v>67</v>
      </c>
      <c r="E53" s="7" t="str">
        <f>"9/210"</f>
        <v>9/210</v>
      </c>
      <c r="F53" s="7" t="s">
        <v>68</v>
      </c>
      <c r="G53" s="7" t="s">
        <v>183</v>
      </c>
      <c r="H53" s="8">
        <v>25.99</v>
      </c>
    </row>
    <row r="54" spans="1:8" ht="15">
      <c r="A54" s="6">
        <v>53</v>
      </c>
      <c r="B54" s="7" t="s">
        <v>184</v>
      </c>
      <c r="C54" s="7" t="s">
        <v>176</v>
      </c>
      <c r="D54" s="7" t="s">
        <v>72</v>
      </c>
      <c r="E54" s="7" t="str">
        <f>"5/81"</f>
        <v>5/81</v>
      </c>
      <c r="F54" s="7" t="s">
        <v>52</v>
      </c>
      <c r="G54" s="7" t="s">
        <v>185</v>
      </c>
      <c r="H54" s="8">
        <v>25.98</v>
      </c>
    </row>
    <row r="55" spans="1:8" ht="15">
      <c r="A55" s="6">
        <v>54</v>
      </c>
      <c r="B55" s="7" t="s">
        <v>186</v>
      </c>
      <c r="C55" s="7" t="s">
        <v>187</v>
      </c>
      <c r="D55" s="7" t="s">
        <v>72</v>
      </c>
      <c r="E55" s="7" t="str">
        <f>"6/81"</f>
        <v>6/81</v>
      </c>
      <c r="F55" s="7" t="s">
        <v>188</v>
      </c>
      <c r="G55" s="7" t="s">
        <v>189</v>
      </c>
      <c r="H55" s="8">
        <v>25.79</v>
      </c>
    </row>
    <row r="56" spans="1:8" ht="15">
      <c r="A56" s="6">
        <v>55</v>
      </c>
      <c r="B56" s="7" t="s">
        <v>89</v>
      </c>
      <c r="C56" s="7" t="s">
        <v>190</v>
      </c>
      <c r="D56" s="7" t="s">
        <v>48</v>
      </c>
      <c r="E56" s="7" t="str">
        <f>"8/170"</f>
        <v>8/170</v>
      </c>
      <c r="F56" s="7" t="s">
        <v>191</v>
      </c>
      <c r="G56" s="7" t="s">
        <v>192</v>
      </c>
      <c r="H56" s="8">
        <v>25.77</v>
      </c>
    </row>
    <row r="57" spans="1:8" ht="15">
      <c r="A57" s="6">
        <v>56</v>
      </c>
      <c r="B57" s="7" t="s">
        <v>193</v>
      </c>
      <c r="C57" s="7" t="s">
        <v>194</v>
      </c>
      <c r="D57" s="7" t="s">
        <v>72</v>
      </c>
      <c r="E57" s="7" t="str">
        <f>"7/81"</f>
        <v>7/81</v>
      </c>
      <c r="F57" s="7" t="s">
        <v>195</v>
      </c>
      <c r="G57" s="7" t="s">
        <v>196</v>
      </c>
      <c r="H57" s="8">
        <v>25.77</v>
      </c>
    </row>
    <row r="58" spans="1:8" ht="15">
      <c r="A58" s="6">
        <v>57</v>
      </c>
      <c r="B58" s="7" t="s">
        <v>197</v>
      </c>
      <c r="C58" s="7" t="s">
        <v>79</v>
      </c>
      <c r="D58" s="7" t="s">
        <v>48</v>
      </c>
      <c r="E58" s="7" t="str">
        <f>"9/170"</f>
        <v>9/170</v>
      </c>
      <c r="F58" s="7" t="s">
        <v>68</v>
      </c>
      <c r="G58" s="7" t="s">
        <v>198</v>
      </c>
      <c r="H58" s="8">
        <v>25.76</v>
      </c>
    </row>
    <row r="59" spans="1:8" ht="15">
      <c r="A59" s="6">
        <v>58</v>
      </c>
      <c r="B59" s="7" t="s">
        <v>199</v>
      </c>
      <c r="C59" s="7" t="s">
        <v>200</v>
      </c>
      <c r="D59" s="7" t="s">
        <v>28</v>
      </c>
      <c r="E59" s="7" t="str">
        <f>"9/89"</f>
        <v>9/89</v>
      </c>
      <c r="F59" s="7" t="s">
        <v>132</v>
      </c>
      <c r="G59" s="7" t="s">
        <v>201</v>
      </c>
      <c r="H59" s="8">
        <v>25.7</v>
      </c>
    </row>
    <row r="60" spans="1:8" ht="15">
      <c r="A60" s="6">
        <v>59</v>
      </c>
      <c r="B60" s="7" t="s">
        <v>202</v>
      </c>
      <c r="C60" s="7" t="s">
        <v>55</v>
      </c>
      <c r="D60" s="7" t="s">
        <v>72</v>
      </c>
      <c r="E60" s="7" t="str">
        <f>"8/81"</f>
        <v>8/81</v>
      </c>
      <c r="F60" s="7" t="s">
        <v>87</v>
      </c>
      <c r="G60" s="7" t="s">
        <v>203</v>
      </c>
      <c r="H60" s="8">
        <v>25.67</v>
      </c>
    </row>
    <row r="61" spans="1:8" ht="15">
      <c r="A61" s="6">
        <v>60</v>
      </c>
      <c r="B61" s="7" t="s">
        <v>204</v>
      </c>
      <c r="C61" s="7" t="s">
        <v>205</v>
      </c>
      <c r="D61" s="7" t="s">
        <v>67</v>
      </c>
      <c r="E61" s="7" t="str">
        <f>"10/210"</f>
        <v>10/210</v>
      </c>
      <c r="F61" s="7" t="s">
        <v>206</v>
      </c>
      <c r="G61" s="7" t="s">
        <v>207</v>
      </c>
      <c r="H61" s="8">
        <v>25.56</v>
      </c>
    </row>
    <row r="62" spans="1:8" ht="15">
      <c r="A62" s="6">
        <v>61</v>
      </c>
      <c r="B62" s="7" t="s">
        <v>208</v>
      </c>
      <c r="C62" s="7" t="s">
        <v>96</v>
      </c>
      <c r="D62" s="7" t="s">
        <v>28</v>
      </c>
      <c r="E62" s="7" t="str">
        <f>"10/89"</f>
        <v>10/89</v>
      </c>
      <c r="F62" s="7" t="s">
        <v>111</v>
      </c>
      <c r="G62" s="7" t="s">
        <v>209</v>
      </c>
      <c r="H62" s="8">
        <v>25.56</v>
      </c>
    </row>
    <row r="63" spans="1:8" ht="15">
      <c r="A63" s="6">
        <v>62</v>
      </c>
      <c r="B63" s="7" t="s">
        <v>130</v>
      </c>
      <c r="C63" s="7" t="s">
        <v>47</v>
      </c>
      <c r="D63" s="7" t="s">
        <v>72</v>
      </c>
      <c r="E63" s="7" t="str">
        <f>"9/81"</f>
        <v>9/81</v>
      </c>
      <c r="F63" s="7" t="s">
        <v>132</v>
      </c>
      <c r="G63" s="7" t="s">
        <v>210</v>
      </c>
      <c r="H63" s="8">
        <v>25.56</v>
      </c>
    </row>
    <row r="64" spans="1:8" ht="15">
      <c r="A64" s="6">
        <v>63</v>
      </c>
      <c r="B64" s="7" t="s">
        <v>211</v>
      </c>
      <c r="C64" s="7" t="s">
        <v>51</v>
      </c>
      <c r="D64" s="7" t="s">
        <v>72</v>
      </c>
      <c r="E64" s="7" t="str">
        <f>"10/81"</f>
        <v>10/81</v>
      </c>
      <c r="F64" s="7" t="s">
        <v>212</v>
      </c>
      <c r="G64" s="7" t="s">
        <v>213</v>
      </c>
      <c r="H64" s="8">
        <v>25.51</v>
      </c>
    </row>
    <row r="65" spans="1:8" ht="15">
      <c r="A65" s="6">
        <v>64</v>
      </c>
      <c r="B65" s="7" t="s">
        <v>214</v>
      </c>
      <c r="C65" s="7" t="s">
        <v>51</v>
      </c>
      <c r="D65" s="7" t="s">
        <v>72</v>
      </c>
      <c r="E65" s="7" t="str">
        <f>"11/81"</f>
        <v>11/81</v>
      </c>
      <c r="F65" s="7" t="s">
        <v>132</v>
      </c>
      <c r="G65" s="7" t="s">
        <v>215</v>
      </c>
      <c r="H65" s="8">
        <v>25.47</v>
      </c>
    </row>
    <row r="66" spans="1:8" ht="15">
      <c r="A66" s="6">
        <v>65</v>
      </c>
      <c r="B66" s="7" t="s">
        <v>216</v>
      </c>
      <c r="C66" s="7" t="s">
        <v>96</v>
      </c>
      <c r="D66" s="7" t="s">
        <v>48</v>
      </c>
      <c r="E66" s="7" t="str">
        <f>"10/170"</f>
        <v>10/170</v>
      </c>
      <c r="F66" s="7" t="s">
        <v>41</v>
      </c>
      <c r="G66" s="7" t="s">
        <v>217</v>
      </c>
      <c r="H66" s="8">
        <v>25.46</v>
      </c>
    </row>
    <row r="67" spans="1:8" ht="15">
      <c r="A67" s="6">
        <v>66</v>
      </c>
      <c r="B67" s="7" t="s">
        <v>218</v>
      </c>
      <c r="C67" s="7" t="s">
        <v>219</v>
      </c>
      <c r="D67" s="7" t="s">
        <v>7</v>
      </c>
      <c r="E67" s="7" t="str">
        <f>"21/26"</f>
        <v>21/26</v>
      </c>
      <c r="F67" s="7" t="s">
        <v>220</v>
      </c>
      <c r="G67" s="7" t="s">
        <v>221</v>
      </c>
      <c r="H67" s="8">
        <v>25.45</v>
      </c>
    </row>
    <row r="68" spans="1:8" ht="15">
      <c r="A68" s="6">
        <v>67</v>
      </c>
      <c r="B68" s="7" t="s">
        <v>222</v>
      </c>
      <c r="C68" s="7" t="s">
        <v>223</v>
      </c>
      <c r="D68" s="7" t="s">
        <v>224</v>
      </c>
      <c r="E68" s="7" t="str">
        <f>"1/69"</f>
        <v>1/69</v>
      </c>
      <c r="F68" s="7" t="s">
        <v>29</v>
      </c>
      <c r="G68" s="7" t="s">
        <v>225</v>
      </c>
      <c r="H68" s="8">
        <v>25.45</v>
      </c>
    </row>
    <row r="69" spans="1:8" ht="15">
      <c r="A69" s="6">
        <v>68</v>
      </c>
      <c r="B69" s="7" t="s">
        <v>226</v>
      </c>
      <c r="C69" s="7" t="s">
        <v>51</v>
      </c>
      <c r="D69" s="7" t="s">
        <v>28</v>
      </c>
      <c r="E69" s="7" t="str">
        <f>"11/89"</f>
        <v>11/89</v>
      </c>
      <c r="F69" s="7" t="s">
        <v>87</v>
      </c>
      <c r="G69" s="7" t="s">
        <v>227</v>
      </c>
      <c r="H69" s="8">
        <v>25.45</v>
      </c>
    </row>
    <row r="70" spans="1:8" ht="15">
      <c r="A70" s="6">
        <v>69</v>
      </c>
      <c r="B70" s="7" t="s">
        <v>228</v>
      </c>
      <c r="C70" s="7" t="s">
        <v>229</v>
      </c>
      <c r="D70" s="7" t="s">
        <v>28</v>
      </c>
      <c r="E70" s="7" t="str">
        <f>"12/89"</f>
        <v>12/89</v>
      </c>
      <c r="F70" s="7" t="s">
        <v>230</v>
      </c>
      <c r="G70" s="7" t="s">
        <v>231</v>
      </c>
      <c r="H70" s="8">
        <v>25.45</v>
      </c>
    </row>
    <row r="71" spans="1:8" ht="15">
      <c r="A71" s="6">
        <v>70</v>
      </c>
      <c r="B71" s="7" t="s">
        <v>232</v>
      </c>
      <c r="C71" s="7" t="s">
        <v>187</v>
      </c>
      <c r="D71" s="7" t="s">
        <v>72</v>
      </c>
      <c r="E71" s="7" t="str">
        <f>"12/81"</f>
        <v>12/81</v>
      </c>
      <c r="F71" s="7" t="s">
        <v>132</v>
      </c>
      <c r="G71" s="7" t="s">
        <v>233</v>
      </c>
      <c r="H71" s="8">
        <v>25.45</v>
      </c>
    </row>
    <row r="72" spans="1:8" ht="15">
      <c r="A72" s="6">
        <v>71</v>
      </c>
      <c r="B72" s="7" t="s">
        <v>234</v>
      </c>
      <c r="C72" s="7" t="s">
        <v>235</v>
      </c>
      <c r="D72" s="7" t="s">
        <v>7</v>
      </c>
      <c r="E72" s="7" t="str">
        <f>"22/26"</f>
        <v>22/26</v>
      </c>
      <c r="F72" s="7" t="s">
        <v>236</v>
      </c>
      <c r="G72" s="7" t="s">
        <v>237</v>
      </c>
      <c r="H72" s="8">
        <v>25.4</v>
      </c>
    </row>
    <row r="73" spans="1:8" ht="15">
      <c r="A73" s="6">
        <v>72</v>
      </c>
      <c r="B73" s="7" t="s">
        <v>238</v>
      </c>
      <c r="C73" s="7" t="s">
        <v>120</v>
      </c>
      <c r="D73" s="7" t="s">
        <v>72</v>
      </c>
      <c r="E73" s="7" t="str">
        <f>"13/81"</f>
        <v>13/81</v>
      </c>
      <c r="F73" s="7" t="s">
        <v>87</v>
      </c>
      <c r="G73" s="7" t="s">
        <v>239</v>
      </c>
      <c r="H73" s="8">
        <v>25.38</v>
      </c>
    </row>
    <row r="74" spans="1:8" ht="15">
      <c r="A74" s="6">
        <v>73</v>
      </c>
      <c r="B74" s="7" t="s">
        <v>240</v>
      </c>
      <c r="C74" s="7" t="s">
        <v>241</v>
      </c>
      <c r="D74" s="7" t="s">
        <v>117</v>
      </c>
      <c r="E74" s="7" t="str">
        <f>"5/138"</f>
        <v>5/138</v>
      </c>
      <c r="F74" s="7" t="s">
        <v>242</v>
      </c>
      <c r="G74" s="7" t="s">
        <v>243</v>
      </c>
      <c r="H74" s="8">
        <v>25.22</v>
      </c>
    </row>
    <row r="75" spans="1:8" ht="15">
      <c r="A75" s="6">
        <v>74</v>
      </c>
      <c r="B75" s="7" t="s">
        <v>244</v>
      </c>
      <c r="C75" s="7" t="s">
        <v>245</v>
      </c>
      <c r="D75" s="7" t="s">
        <v>72</v>
      </c>
      <c r="E75" s="7" t="str">
        <f>"14/81"</f>
        <v>14/81</v>
      </c>
      <c r="F75" s="7" t="s">
        <v>246</v>
      </c>
      <c r="G75" s="7" t="s">
        <v>247</v>
      </c>
      <c r="H75" s="8">
        <v>25.19</v>
      </c>
    </row>
    <row r="76" spans="1:8" ht="15">
      <c r="A76" s="6">
        <v>75</v>
      </c>
      <c r="B76" s="7" t="s">
        <v>248</v>
      </c>
      <c r="C76" s="7" t="s">
        <v>93</v>
      </c>
      <c r="D76" s="7" t="s">
        <v>72</v>
      </c>
      <c r="E76" s="7" t="str">
        <f>"15/81"</f>
        <v>15/81</v>
      </c>
      <c r="F76" s="7" t="s">
        <v>132</v>
      </c>
      <c r="G76" s="7" t="s">
        <v>249</v>
      </c>
      <c r="H76" s="8">
        <v>25.19</v>
      </c>
    </row>
    <row r="77" spans="1:8" ht="15">
      <c r="A77" s="6">
        <v>76</v>
      </c>
      <c r="B77" s="7" t="s">
        <v>250</v>
      </c>
      <c r="C77" s="7" t="s">
        <v>251</v>
      </c>
      <c r="D77" s="7" t="s">
        <v>117</v>
      </c>
      <c r="E77" s="7" t="str">
        <f>"6/138"</f>
        <v>6/138</v>
      </c>
      <c r="F77" s="7" t="s">
        <v>252</v>
      </c>
      <c r="G77" s="7" t="s">
        <v>253</v>
      </c>
      <c r="H77" s="8">
        <v>25.18</v>
      </c>
    </row>
    <row r="78" spans="1:8" ht="15">
      <c r="A78" s="6">
        <v>77</v>
      </c>
      <c r="B78" s="7" t="s">
        <v>26</v>
      </c>
      <c r="C78" s="7" t="s">
        <v>176</v>
      </c>
      <c r="D78" s="7" t="s">
        <v>72</v>
      </c>
      <c r="E78" s="7" t="str">
        <f>"16/81"</f>
        <v>16/81</v>
      </c>
      <c r="F78" s="7" t="s">
        <v>254</v>
      </c>
      <c r="G78" s="7" t="s">
        <v>255</v>
      </c>
      <c r="H78" s="8">
        <v>25.11</v>
      </c>
    </row>
    <row r="79" spans="1:8" ht="15">
      <c r="A79" s="6">
        <v>78</v>
      </c>
      <c r="B79" s="7" t="s">
        <v>256</v>
      </c>
      <c r="C79" s="7" t="s">
        <v>187</v>
      </c>
      <c r="D79" s="7" t="s">
        <v>72</v>
      </c>
      <c r="E79" s="7" t="str">
        <f>"17/81"</f>
        <v>17/81</v>
      </c>
      <c r="F79" s="7" t="s">
        <v>145</v>
      </c>
      <c r="G79" s="7" t="s">
        <v>257</v>
      </c>
      <c r="H79" s="8">
        <v>25.11</v>
      </c>
    </row>
    <row r="80" spans="1:8" ht="15">
      <c r="A80" s="6">
        <v>79</v>
      </c>
      <c r="B80" s="7" t="s">
        <v>258</v>
      </c>
      <c r="C80" s="7" t="s">
        <v>259</v>
      </c>
      <c r="D80" s="7" t="s">
        <v>28</v>
      </c>
      <c r="E80" s="7" t="str">
        <f>"13/89"</f>
        <v>13/89</v>
      </c>
      <c r="F80" s="7" t="s">
        <v>260</v>
      </c>
      <c r="G80" s="7" t="s">
        <v>261</v>
      </c>
      <c r="H80" s="8">
        <v>25.1</v>
      </c>
    </row>
    <row r="81" spans="1:8" ht="15">
      <c r="A81" s="6">
        <v>80</v>
      </c>
      <c r="B81" s="7" t="s">
        <v>208</v>
      </c>
      <c r="C81" s="7" t="s">
        <v>262</v>
      </c>
      <c r="D81" s="7" t="s">
        <v>72</v>
      </c>
      <c r="E81" s="7" t="str">
        <f>"18/81"</f>
        <v>18/81</v>
      </c>
      <c r="F81" s="7" t="s">
        <v>263</v>
      </c>
      <c r="G81" s="7" t="s">
        <v>264</v>
      </c>
      <c r="H81" s="8">
        <v>24.99</v>
      </c>
    </row>
    <row r="82" spans="1:8" ht="15">
      <c r="A82" s="6">
        <v>81</v>
      </c>
      <c r="B82" s="7" t="s">
        <v>265</v>
      </c>
      <c r="C82" s="7" t="s">
        <v>266</v>
      </c>
      <c r="D82" s="7" t="s">
        <v>117</v>
      </c>
      <c r="E82" s="7" t="str">
        <f>"7/138"</f>
        <v>7/138</v>
      </c>
      <c r="F82" s="7" t="s">
        <v>111</v>
      </c>
      <c r="G82" s="7" t="s">
        <v>267</v>
      </c>
      <c r="H82" s="8">
        <v>24.99</v>
      </c>
    </row>
    <row r="83" spans="1:8" ht="15">
      <c r="A83" s="6">
        <v>82</v>
      </c>
      <c r="B83" s="7" t="s">
        <v>268</v>
      </c>
      <c r="C83" s="7" t="s">
        <v>223</v>
      </c>
      <c r="D83" s="7" t="s">
        <v>72</v>
      </c>
      <c r="E83" s="7" t="str">
        <f>"19/81"</f>
        <v>19/81</v>
      </c>
      <c r="F83" s="7" t="s">
        <v>269</v>
      </c>
      <c r="G83" s="7" t="s">
        <v>270</v>
      </c>
      <c r="H83" s="8">
        <v>24.96</v>
      </c>
    </row>
    <row r="84" spans="1:8" ht="15">
      <c r="A84" s="6">
        <v>83</v>
      </c>
      <c r="B84" s="7" t="s">
        <v>271</v>
      </c>
      <c r="C84" s="7" t="s">
        <v>55</v>
      </c>
      <c r="D84" s="7" t="s">
        <v>72</v>
      </c>
      <c r="E84" s="7" t="str">
        <f>"20/81"</f>
        <v>20/81</v>
      </c>
      <c r="F84" s="7" t="s">
        <v>87</v>
      </c>
      <c r="G84" s="7" t="s">
        <v>272</v>
      </c>
      <c r="H84" s="8">
        <v>24.76</v>
      </c>
    </row>
    <row r="85" spans="1:8" ht="15">
      <c r="A85" s="6">
        <v>84</v>
      </c>
      <c r="B85" s="7" t="s">
        <v>273</v>
      </c>
      <c r="C85" s="7" t="s">
        <v>176</v>
      </c>
      <c r="D85" s="7" t="s">
        <v>72</v>
      </c>
      <c r="E85" s="7" t="str">
        <f>"21/81"</f>
        <v>21/81</v>
      </c>
      <c r="F85" s="7" t="s">
        <v>274</v>
      </c>
      <c r="G85" s="7" t="s">
        <v>275</v>
      </c>
      <c r="H85" s="8">
        <v>24.7</v>
      </c>
    </row>
    <row r="86" spans="1:8" ht="15">
      <c r="A86" s="6">
        <v>85</v>
      </c>
      <c r="B86" s="7" t="s">
        <v>208</v>
      </c>
      <c r="C86" s="7" t="s">
        <v>176</v>
      </c>
      <c r="D86" s="7" t="s">
        <v>72</v>
      </c>
      <c r="E86" s="7" t="str">
        <f>"22/81"</f>
        <v>22/81</v>
      </c>
      <c r="F86" s="7" t="s">
        <v>111</v>
      </c>
      <c r="G86" s="7" t="s">
        <v>276</v>
      </c>
      <c r="H86" s="8">
        <v>24.64</v>
      </c>
    </row>
    <row r="87" spans="1:8" ht="15">
      <c r="A87" s="6">
        <v>86</v>
      </c>
      <c r="B87" s="7" t="s">
        <v>277</v>
      </c>
      <c r="C87" s="7" t="s">
        <v>47</v>
      </c>
      <c r="D87" s="7" t="s">
        <v>72</v>
      </c>
      <c r="E87" s="7" t="str">
        <f>"23/81"</f>
        <v>23/81</v>
      </c>
      <c r="F87" s="7" t="s">
        <v>145</v>
      </c>
      <c r="G87" s="7" t="s">
        <v>278</v>
      </c>
      <c r="H87" s="8">
        <v>24.64</v>
      </c>
    </row>
    <row r="88" spans="1:8" ht="15">
      <c r="A88" s="6">
        <v>87</v>
      </c>
      <c r="B88" s="7" t="s">
        <v>279</v>
      </c>
      <c r="C88" s="7" t="s">
        <v>55</v>
      </c>
      <c r="D88" s="7" t="s">
        <v>48</v>
      </c>
      <c r="E88" s="7" t="str">
        <f>"11/170"</f>
        <v>11/170</v>
      </c>
      <c r="F88" s="7" t="s">
        <v>242</v>
      </c>
      <c r="G88" s="7" t="s">
        <v>280</v>
      </c>
      <c r="H88" s="8">
        <v>24.63</v>
      </c>
    </row>
    <row r="89" spans="1:8" ht="15">
      <c r="A89" s="6">
        <v>88</v>
      </c>
      <c r="B89" s="7" t="s">
        <v>281</v>
      </c>
      <c r="C89" s="7" t="s">
        <v>282</v>
      </c>
      <c r="D89" s="7" t="s">
        <v>7</v>
      </c>
      <c r="E89" s="7" t="str">
        <f>"23/26"</f>
        <v>23/26</v>
      </c>
      <c r="F89" s="7" t="s">
        <v>220</v>
      </c>
      <c r="G89" s="7" t="s">
        <v>283</v>
      </c>
      <c r="H89" s="8">
        <v>24.63</v>
      </c>
    </row>
    <row r="90" spans="1:8" ht="15">
      <c r="A90" s="6">
        <v>89</v>
      </c>
      <c r="B90" s="7" t="s">
        <v>284</v>
      </c>
      <c r="C90" s="7" t="s">
        <v>262</v>
      </c>
      <c r="D90" s="7" t="s">
        <v>67</v>
      </c>
      <c r="E90" s="7" t="str">
        <f>"11/210"</f>
        <v>11/210</v>
      </c>
      <c r="F90" s="7" t="s">
        <v>285</v>
      </c>
      <c r="G90" s="7" t="s">
        <v>286</v>
      </c>
      <c r="H90" s="8">
        <v>24.63</v>
      </c>
    </row>
    <row r="91" spans="1:8" ht="15">
      <c r="A91" s="6">
        <v>90</v>
      </c>
      <c r="B91" s="7" t="s">
        <v>287</v>
      </c>
      <c r="C91" s="7" t="s">
        <v>288</v>
      </c>
      <c r="D91" s="7" t="s">
        <v>289</v>
      </c>
      <c r="E91" s="7" t="str">
        <f>"1/5"</f>
        <v>1/5</v>
      </c>
      <c r="F91" s="7" t="s">
        <v>290</v>
      </c>
      <c r="G91" s="7" t="s">
        <v>291</v>
      </c>
      <c r="H91" s="8">
        <v>24.58</v>
      </c>
    </row>
    <row r="92" spans="1:8" ht="15">
      <c r="A92" s="6">
        <v>91</v>
      </c>
      <c r="B92" s="7" t="s">
        <v>292</v>
      </c>
      <c r="C92" s="7" t="s">
        <v>293</v>
      </c>
      <c r="D92" s="7" t="s">
        <v>117</v>
      </c>
      <c r="E92" s="7" t="str">
        <f>"8/138"</f>
        <v>8/138</v>
      </c>
      <c r="F92" s="7" t="s">
        <v>87</v>
      </c>
      <c r="G92" s="7" t="s">
        <v>294</v>
      </c>
      <c r="H92" s="8">
        <v>24.48</v>
      </c>
    </row>
    <row r="93" spans="1:8" ht="15">
      <c r="A93" s="6">
        <v>92</v>
      </c>
      <c r="B93" s="7" t="s">
        <v>208</v>
      </c>
      <c r="C93" s="7" t="s">
        <v>295</v>
      </c>
      <c r="D93" s="7" t="s">
        <v>72</v>
      </c>
      <c r="E93" s="7" t="str">
        <f>"24/81"</f>
        <v>24/81</v>
      </c>
      <c r="F93" s="7" t="s">
        <v>162</v>
      </c>
      <c r="G93" s="7" t="s">
        <v>296</v>
      </c>
      <c r="H93" s="8">
        <v>24.48</v>
      </c>
    </row>
    <row r="94" spans="1:8" ht="15">
      <c r="A94" s="6">
        <v>93</v>
      </c>
      <c r="B94" s="7" t="s">
        <v>297</v>
      </c>
      <c r="C94" s="7" t="s">
        <v>141</v>
      </c>
      <c r="D94" s="7" t="s">
        <v>72</v>
      </c>
      <c r="E94" s="7" t="str">
        <f>"25/81"</f>
        <v>25/81</v>
      </c>
      <c r="F94" s="7" t="s">
        <v>298</v>
      </c>
      <c r="G94" s="7" t="s">
        <v>299</v>
      </c>
      <c r="H94" s="8">
        <v>24.34</v>
      </c>
    </row>
    <row r="95" spans="1:8" ht="15">
      <c r="A95" s="6">
        <v>94</v>
      </c>
      <c r="B95" s="7" t="s">
        <v>300</v>
      </c>
      <c r="C95" s="7" t="s">
        <v>90</v>
      </c>
      <c r="D95" s="7" t="s">
        <v>48</v>
      </c>
      <c r="E95" s="7" t="str">
        <f>"12/170"</f>
        <v>12/170</v>
      </c>
      <c r="F95" s="7" t="s">
        <v>301</v>
      </c>
      <c r="G95" s="7" t="s">
        <v>299</v>
      </c>
      <c r="H95" s="8">
        <v>24.34</v>
      </c>
    </row>
    <row r="96" spans="1:8" ht="15">
      <c r="A96" s="6">
        <v>95</v>
      </c>
      <c r="B96" s="7" t="s">
        <v>302</v>
      </c>
      <c r="C96" s="7" t="s">
        <v>51</v>
      </c>
      <c r="D96" s="7" t="s">
        <v>48</v>
      </c>
      <c r="E96" s="7" t="str">
        <f>"13/170"</f>
        <v>13/170</v>
      </c>
      <c r="F96" s="7" t="s">
        <v>111</v>
      </c>
      <c r="G96" s="7" t="s">
        <v>303</v>
      </c>
      <c r="H96" s="8">
        <v>24.32</v>
      </c>
    </row>
    <row r="97" spans="1:8" ht="15">
      <c r="A97" s="6">
        <v>96</v>
      </c>
      <c r="B97" s="7" t="s">
        <v>304</v>
      </c>
      <c r="C97" s="7" t="s">
        <v>165</v>
      </c>
      <c r="D97" s="7" t="s">
        <v>224</v>
      </c>
      <c r="E97" s="7" t="str">
        <f>"2/69"</f>
        <v>2/69</v>
      </c>
      <c r="F97" s="7" t="s">
        <v>305</v>
      </c>
      <c r="G97" s="7" t="s">
        <v>306</v>
      </c>
      <c r="H97" s="8">
        <v>24.31</v>
      </c>
    </row>
    <row r="98" spans="1:8" ht="15">
      <c r="A98" s="6">
        <v>97</v>
      </c>
      <c r="B98" s="7" t="s">
        <v>307</v>
      </c>
      <c r="C98" s="7" t="s">
        <v>120</v>
      </c>
      <c r="D98" s="7" t="s">
        <v>67</v>
      </c>
      <c r="E98" s="7" t="str">
        <f>"12/210"</f>
        <v>12/210</v>
      </c>
      <c r="F98" s="7" t="s">
        <v>308</v>
      </c>
      <c r="G98" s="7" t="s">
        <v>309</v>
      </c>
      <c r="H98" s="8">
        <v>24.31</v>
      </c>
    </row>
    <row r="99" spans="1:8" ht="15">
      <c r="A99" s="6">
        <v>98</v>
      </c>
      <c r="B99" s="7" t="s">
        <v>310</v>
      </c>
      <c r="C99" s="7" t="s">
        <v>96</v>
      </c>
      <c r="D99" s="7" t="s">
        <v>67</v>
      </c>
      <c r="E99" s="7" t="str">
        <f>"13/210"</f>
        <v>13/210</v>
      </c>
      <c r="F99" s="7" t="s">
        <v>87</v>
      </c>
      <c r="G99" s="7" t="s">
        <v>311</v>
      </c>
      <c r="H99" s="8">
        <v>24.31</v>
      </c>
    </row>
    <row r="100" spans="1:8" ht="15">
      <c r="A100" s="6">
        <v>99</v>
      </c>
      <c r="B100" s="7" t="s">
        <v>240</v>
      </c>
      <c r="C100" s="7" t="s">
        <v>312</v>
      </c>
      <c r="D100" s="7" t="s">
        <v>72</v>
      </c>
      <c r="E100" s="7" t="str">
        <f>"26/81"</f>
        <v>26/81</v>
      </c>
      <c r="F100" s="7" t="s">
        <v>242</v>
      </c>
      <c r="G100" s="7" t="s">
        <v>313</v>
      </c>
      <c r="H100" s="8">
        <v>24.31</v>
      </c>
    </row>
    <row r="101" spans="1:8" ht="15">
      <c r="A101" s="6">
        <v>100</v>
      </c>
      <c r="B101" s="7" t="s">
        <v>314</v>
      </c>
      <c r="C101" s="7" t="s">
        <v>179</v>
      </c>
      <c r="D101" s="7" t="s">
        <v>48</v>
      </c>
      <c r="E101" s="7" t="str">
        <f>"14/170"</f>
        <v>14/170</v>
      </c>
      <c r="F101" s="7" t="s">
        <v>315</v>
      </c>
      <c r="G101" s="7" t="s">
        <v>316</v>
      </c>
      <c r="H101" s="8">
        <v>24.31</v>
      </c>
    </row>
    <row r="102" spans="1:8" ht="15">
      <c r="A102" s="6">
        <v>101</v>
      </c>
      <c r="B102" s="7" t="s">
        <v>317</v>
      </c>
      <c r="C102" s="7" t="s">
        <v>179</v>
      </c>
      <c r="D102" s="7" t="s">
        <v>117</v>
      </c>
      <c r="E102" s="7" t="str">
        <f>"9/138"</f>
        <v>9/138</v>
      </c>
      <c r="F102" s="7" t="s">
        <v>188</v>
      </c>
      <c r="G102" s="7" t="s">
        <v>318</v>
      </c>
      <c r="H102" s="8">
        <v>24.31</v>
      </c>
    </row>
    <row r="103" spans="1:8" ht="15">
      <c r="A103" s="6">
        <v>102</v>
      </c>
      <c r="B103" s="7" t="s">
        <v>319</v>
      </c>
      <c r="C103" s="7" t="s">
        <v>179</v>
      </c>
      <c r="D103" s="7" t="s">
        <v>72</v>
      </c>
      <c r="E103" s="7" t="str">
        <f>"27/81"</f>
        <v>27/81</v>
      </c>
      <c r="F103" s="7" t="s">
        <v>145</v>
      </c>
      <c r="G103" s="7" t="s">
        <v>320</v>
      </c>
      <c r="H103" s="8">
        <v>24.3</v>
      </c>
    </row>
    <row r="104" spans="1:8" ht="15">
      <c r="A104" s="6">
        <v>103</v>
      </c>
      <c r="B104" s="7" t="s">
        <v>321</v>
      </c>
      <c r="C104" s="7" t="s">
        <v>179</v>
      </c>
      <c r="D104" s="7" t="s">
        <v>67</v>
      </c>
      <c r="E104" s="7" t="str">
        <f>"14/210"</f>
        <v>14/210</v>
      </c>
      <c r="F104" s="7" t="s">
        <v>322</v>
      </c>
      <c r="G104" s="7" t="s">
        <v>323</v>
      </c>
      <c r="H104" s="8">
        <v>24.29</v>
      </c>
    </row>
    <row r="105" spans="1:8" ht="15">
      <c r="A105" s="6">
        <v>104</v>
      </c>
      <c r="B105" s="7" t="s">
        <v>324</v>
      </c>
      <c r="C105" s="7" t="s">
        <v>235</v>
      </c>
      <c r="D105" s="7" t="s">
        <v>7</v>
      </c>
      <c r="E105" s="7" t="str">
        <f>"24/26"</f>
        <v>24/26</v>
      </c>
      <c r="F105" s="7" t="s">
        <v>37</v>
      </c>
      <c r="G105" s="7" t="s">
        <v>325</v>
      </c>
      <c r="H105" s="8">
        <v>24.11</v>
      </c>
    </row>
    <row r="106" spans="1:8" ht="15">
      <c r="A106" s="6">
        <v>105</v>
      </c>
      <c r="B106" s="7" t="s">
        <v>326</v>
      </c>
      <c r="C106" s="7" t="s">
        <v>96</v>
      </c>
      <c r="D106" s="7" t="s">
        <v>117</v>
      </c>
      <c r="E106" s="7" t="str">
        <f>"10/138"</f>
        <v>10/138</v>
      </c>
      <c r="F106" s="7" t="s">
        <v>29</v>
      </c>
      <c r="G106" s="7" t="s">
        <v>327</v>
      </c>
      <c r="H106" s="8">
        <v>24.1</v>
      </c>
    </row>
    <row r="107" spans="1:8" ht="15">
      <c r="A107" s="6">
        <v>106</v>
      </c>
      <c r="B107" s="7" t="s">
        <v>328</v>
      </c>
      <c r="C107" s="7" t="s">
        <v>329</v>
      </c>
      <c r="D107" s="7" t="s">
        <v>72</v>
      </c>
      <c r="E107" s="7" t="str">
        <f>"28/81"</f>
        <v>28/81</v>
      </c>
      <c r="F107" s="7" t="s">
        <v>246</v>
      </c>
      <c r="G107" s="7" t="s">
        <v>330</v>
      </c>
      <c r="H107" s="8">
        <v>24.1</v>
      </c>
    </row>
    <row r="108" spans="1:8" ht="15">
      <c r="A108" s="6">
        <v>107</v>
      </c>
      <c r="B108" s="7" t="s">
        <v>331</v>
      </c>
      <c r="C108" s="7" t="s">
        <v>55</v>
      </c>
      <c r="D108" s="7" t="s">
        <v>28</v>
      </c>
      <c r="E108" s="7" t="str">
        <f>"14/89"</f>
        <v>14/89</v>
      </c>
      <c r="F108" s="7" t="s">
        <v>87</v>
      </c>
      <c r="G108" s="7" t="s">
        <v>332</v>
      </c>
      <c r="H108" s="8">
        <v>24.1</v>
      </c>
    </row>
    <row r="109" spans="1:8" ht="15">
      <c r="A109" s="6">
        <v>108</v>
      </c>
      <c r="B109" s="7" t="s">
        <v>333</v>
      </c>
      <c r="C109" s="7" t="s">
        <v>334</v>
      </c>
      <c r="D109" s="7" t="s">
        <v>28</v>
      </c>
      <c r="E109" s="7" t="str">
        <f>"15/89"</f>
        <v>15/89</v>
      </c>
      <c r="F109" s="7" t="s">
        <v>111</v>
      </c>
      <c r="G109" s="7" t="s">
        <v>335</v>
      </c>
      <c r="H109" s="8">
        <v>24.07</v>
      </c>
    </row>
    <row r="110" spans="1:8" ht="15">
      <c r="A110" s="6">
        <v>109</v>
      </c>
      <c r="B110" s="7" t="s">
        <v>336</v>
      </c>
      <c r="C110" s="7" t="s">
        <v>235</v>
      </c>
      <c r="D110" s="7" t="s">
        <v>72</v>
      </c>
      <c r="E110" s="7" t="str">
        <f>"29/81"</f>
        <v>29/81</v>
      </c>
      <c r="F110" s="7" t="s">
        <v>242</v>
      </c>
      <c r="G110" s="7" t="s">
        <v>337</v>
      </c>
      <c r="H110" s="8">
        <v>24.05</v>
      </c>
    </row>
    <row r="111" spans="1:8" ht="15">
      <c r="A111" s="6">
        <v>110</v>
      </c>
      <c r="B111" s="7" t="s">
        <v>338</v>
      </c>
      <c r="C111" s="7" t="s">
        <v>339</v>
      </c>
      <c r="D111" s="7" t="s">
        <v>72</v>
      </c>
      <c r="E111" s="7" t="str">
        <f>"30/81"</f>
        <v>30/81</v>
      </c>
      <c r="F111" s="7" t="s">
        <v>340</v>
      </c>
      <c r="G111" s="7" t="s">
        <v>341</v>
      </c>
      <c r="H111" s="8">
        <v>24.05</v>
      </c>
    </row>
    <row r="112" spans="1:8" ht="15">
      <c r="A112" s="6">
        <v>111</v>
      </c>
      <c r="B112" s="7" t="s">
        <v>342</v>
      </c>
      <c r="C112" s="7" t="s">
        <v>282</v>
      </c>
      <c r="D112" s="7" t="s">
        <v>48</v>
      </c>
      <c r="E112" s="7" t="str">
        <f>"15/170"</f>
        <v>15/170</v>
      </c>
      <c r="F112" s="7" t="s">
        <v>111</v>
      </c>
      <c r="G112" s="7" t="s">
        <v>343</v>
      </c>
      <c r="H112" s="8">
        <v>24.05</v>
      </c>
    </row>
    <row r="113" spans="1:8" ht="15">
      <c r="A113" s="6">
        <v>112</v>
      </c>
      <c r="B113" s="7" t="s">
        <v>344</v>
      </c>
      <c r="C113" s="7" t="s">
        <v>135</v>
      </c>
      <c r="D113" s="7" t="s">
        <v>67</v>
      </c>
      <c r="E113" s="7" t="str">
        <f>"15/210"</f>
        <v>15/210</v>
      </c>
      <c r="F113" s="7" t="s">
        <v>274</v>
      </c>
      <c r="G113" s="7" t="s">
        <v>345</v>
      </c>
      <c r="H113" s="8">
        <v>24.04</v>
      </c>
    </row>
    <row r="114" spans="1:8" ht="15">
      <c r="A114" s="6">
        <v>113</v>
      </c>
      <c r="B114" s="7" t="s">
        <v>346</v>
      </c>
      <c r="C114" s="7" t="s">
        <v>347</v>
      </c>
      <c r="D114" s="7" t="s">
        <v>348</v>
      </c>
      <c r="E114" s="7" t="str">
        <f>"1/30"</f>
        <v>1/30</v>
      </c>
      <c r="F114" s="7" t="s">
        <v>52</v>
      </c>
      <c r="G114" s="7" t="s">
        <v>349</v>
      </c>
      <c r="H114" s="8">
        <v>24.04</v>
      </c>
    </row>
    <row r="115" spans="1:8" ht="15">
      <c r="A115" s="6">
        <v>114</v>
      </c>
      <c r="B115" s="7" t="s">
        <v>350</v>
      </c>
      <c r="C115" s="7" t="s">
        <v>351</v>
      </c>
      <c r="D115" s="7" t="s">
        <v>289</v>
      </c>
      <c r="E115" s="7" t="str">
        <f>"2/5"</f>
        <v>2/5</v>
      </c>
      <c r="F115" s="7" t="s">
        <v>52</v>
      </c>
      <c r="G115" s="7" t="s">
        <v>352</v>
      </c>
      <c r="H115" s="8">
        <v>24.03</v>
      </c>
    </row>
    <row r="116" spans="1:8" ht="15">
      <c r="A116" s="6">
        <v>115</v>
      </c>
      <c r="B116" s="7" t="s">
        <v>353</v>
      </c>
      <c r="C116" s="7" t="s">
        <v>51</v>
      </c>
      <c r="D116" s="7" t="s">
        <v>67</v>
      </c>
      <c r="E116" s="7" t="str">
        <f>"16/210"</f>
        <v>16/210</v>
      </c>
      <c r="F116" s="7" t="s">
        <v>354</v>
      </c>
      <c r="G116" s="7" t="s">
        <v>355</v>
      </c>
      <c r="H116" s="8">
        <v>24.03</v>
      </c>
    </row>
    <row r="117" spans="1:8" ht="15">
      <c r="A117" s="6">
        <v>116</v>
      </c>
      <c r="B117" s="7" t="s">
        <v>356</v>
      </c>
      <c r="C117" s="7" t="s">
        <v>357</v>
      </c>
      <c r="D117" s="7" t="s">
        <v>67</v>
      </c>
      <c r="E117" s="7" t="str">
        <f>"17/210"</f>
        <v>17/210</v>
      </c>
      <c r="F117" s="7" t="s">
        <v>358</v>
      </c>
      <c r="G117" s="7" t="s">
        <v>359</v>
      </c>
      <c r="H117" s="8">
        <v>23.94</v>
      </c>
    </row>
    <row r="118" spans="1:8" ht="15">
      <c r="A118" s="6">
        <v>117</v>
      </c>
      <c r="B118" s="7" t="s">
        <v>360</v>
      </c>
      <c r="C118" s="7" t="s">
        <v>187</v>
      </c>
      <c r="D118" s="7" t="s">
        <v>72</v>
      </c>
      <c r="E118" s="7" t="str">
        <f>"31/81"</f>
        <v>31/81</v>
      </c>
      <c r="F118" s="7" t="s">
        <v>361</v>
      </c>
      <c r="G118" s="7" t="s">
        <v>362</v>
      </c>
      <c r="H118" s="8">
        <v>23.94</v>
      </c>
    </row>
    <row r="119" spans="1:8" ht="15">
      <c r="A119" s="6">
        <v>118</v>
      </c>
      <c r="B119" s="7" t="s">
        <v>363</v>
      </c>
      <c r="C119" s="7" t="s">
        <v>47</v>
      </c>
      <c r="D119" s="7" t="s">
        <v>72</v>
      </c>
      <c r="E119" s="7" t="str">
        <f>"32/81"</f>
        <v>32/81</v>
      </c>
      <c r="F119" s="7" t="s">
        <v>29</v>
      </c>
      <c r="G119" s="7" t="s">
        <v>364</v>
      </c>
      <c r="H119" s="8">
        <v>23.93</v>
      </c>
    </row>
    <row r="120" spans="1:8" ht="15">
      <c r="A120" s="6">
        <v>119</v>
      </c>
      <c r="B120" s="7" t="s">
        <v>365</v>
      </c>
      <c r="C120" s="7" t="s">
        <v>366</v>
      </c>
      <c r="D120" s="7" t="s">
        <v>289</v>
      </c>
      <c r="E120" s="7" t="str">
        <f>"3/5"</f>
        <v>3/5</v>
      </c>
      <c r="F120" s="7" t="s">
        <v>367</v>
      </c>
      <c r="G120" s="7" t="s">
        <v>368</v>
      </c>
      <c r="H120" s="8">
        <v>23.93</v>
      </c>
    </row>
    <row r="121" spans="1:8" ht="15">
      <c r="A121" s="6">
        <v>120</v>
      </c>
      <c r="B121" s="7" t="s">
        <v>369</v>
      </c>
      <c r="C121" s="7" t="s">
        <v>293</v>
      </c>
      <c r="D121" s="7" t="s">
        <v>224</v>
      </c>
      <c r="E121" s="7" t="str">
        <f>"3/69"</f>
        <v>3/69</v>
      </c>
      <c r="F121" s="7" t="s">
        <v>68</v>
      </c>
      <c r="G121" s="7" t="s">
        <v>370</v>
      </c>
      <c r="H121" s="8">
        <v>23.92</v>
      </c>
    </row>
    <row r="122" spans="1:8" ht="15">
      <c r="A122" s="6">
        <v>121</v>
      </c>
      <c r="B122" s="7" t="s">
        <v>371</v>
      </c>
      <c r="C122" s="7" t="s">
        <v>262</v>
      </c>
      <c r="D122" s="7" t="s">
        <v>224</v>
      </c>
      <c r="E122" s="7" t="str">
        <f>"4/69"</f>
        <v>4/69</v>
      </c>
      <c r="F122" s="7" t="s">
        <v>29</v>
      </c>
      <c r="G122" s="7" t="s">
        <v>372</v>
      </c>
      <c r="H122" s="8">
        <v>23.88</v>
      </c>
    </row>
    <row r="123" spans="1:8" ht="15">
      <c r="A123" s="6">
        <v>122</v>
      </c>
      <c r="B123" s="7" t="s">
        <v>373</v>
      </c>
      <c r="C123" s="7" t="s">
        <v>374</v>
      </c>
      <c r="D123" s="7" t="s">
        <v>72</v>
      </c>
      <c r="E123" s="7" t="str">
        <f>"33/81"</f>
        <v>33/81</v>
      </c>
      <c r="F123" s="7" t="s">
        <v>111</v>
      </c>
      <c r="G123" s="7" t="s">
        <v>375</v>
      </c>
      <c r="H123" s="8">
        <v>23.88</v>
      </c>
    </row>
    <row r="124" spans="1:8" ht="15">
      <c r="A124" s="6">
        <v>123</v>
      </c>
      <c r="B124" s="7" t="s">
        <v>376</v>
      </c>
      <c r="C124" s="7" t="s">
        <v>377</v>
      </c>
      <c r="D124" s="7" t="s">
        <v>224</v>
      </c>
      <c r="E124" s="7" t="str">
        <f>"5/69"</f>
        <v>5/69</v>
      </c>
      <c r="F124" s="7" t="s">
        <v>378</v>
      </c>
      <c r="G124" s="7" t="s">
        <v>379</v>
      </c>
      <c r="H124" s="8">
        <v>23.86</v>
      </c>
    </row>
    <row r="125" spans="1:8" ht="15">
      <c r="A125" s="6">
        <v>124</v>
      </c>
      <c r="B125" s="7" t="s">
        <v>380</v>
      </c>
      <c r="C125" s="7" t="s">
        <v>152</v>
      </c>
      <c r="D125" s="7" t="s">
        <v>117</v>
      </c>
      <c r="E125" s="7" t="str">
        <f>"11/138"</f>
        <v>11/138</v>
      </c>
      <c r="F125" s="7" t="s">
        <v>381</v>
      </c>
      <c r="G125" s="7" t="s">
        <v>382</v>
      </c>
      <c r="H125" s="8">
        <v>23.84</v>
      </c>
    </row>
    <row r="126" spans="1:8" ht="15">
      <c r="A126" s="6">
        <v>125</v>
      </c>
      <c r="B126" s="7" t="s">
        <v>383</v>
      </c>
      <c r="C126" s="7" t="s">
        <v>176</v>
      </c>
      <c r="D126" s="7" t="s">
        <v>67</v>
      </c>
      <c r="E126" s="7" t="str">
        <f>"18/210"</f>
        <v>18/210</v>
      </c>
      <c r="F126" s="7" t="s">
        <v>384</v>
      </c>
      <c r="G126" s="7" t="s">
        <v>385</v>
      </c>
      <c r="H126" s="8">
        <v>23.81</v>
      </c>
    </row>
    <row r="127" spans="1:8" ht="15">
      <c r="A127" s="6">
        <v>126</v>
      </c>
      <c r="B127" s="7" t="s">
        <v>386</v>
      </c>
      <c r="C127" s="7" t="s">
        <v>387</v>
      </c>
      <c r="D127" s="7" t="s">
        <v>348</v>
      </c>
      <c r="E127" s="7" t="str">
        <f>"2/30"</f>
        <v>2/30</v>
      </c>
      <c r="F127" s="7" t="s">
        <v>388</v>
      </c>
      <c r="G127" s="7" t="s">
        <v>389</v>
      </c>
      <c r="H127" s="8">
        <v>23.73</v>
      </c>
    </row>
    <row r="128" spans="1:8" ht="15">
      <c r="A128" s="6">
        <v>127</v>
      </c>
      <c r="B128" s="7" t="s">
        <v>390</v>
      </c>
      <c r="C128" s="7" t="s">
        <v>391</v>
      </c>
      <c r="D128" s="7" t="s">
        <v>224</v>
      </c>
      <c r="E128" s="7" t="str">
        <f>"6/69"</f>
        <v>6/69</v>
      </c>
      <c r="F128" s="7" t="s">
        <v>392</v>
      </c>
      <c r="G128" s="7" t="s">
        <v>393</v>
      </c>
      <c r="H128" s="8">
        <v>23.72</v>
      </c>
    </row>
    <row r="129" spans="1:8" ht="15">
      <c r="A129" s="6">
        <v>128</v>
      </c>
      <c r="B129" s="7" t="s">
        <v>394</v>
      </c>
      <c r="C129" s="7" t="s">
        <v>165</v>
      </c>
      <c r="D129" s="7" t="s">
        <v>67</v>
      </c>
      <c r="E129" s="7" t="str">
        <f>"19/210"</f>
        <v>19/210</v>
      </c>
      <c r="F129" s="7" t="s">
        <v>395</v>
      </c>
      <c r="G129" s="7" t="s">
        <v>396</v>
      </c>
      <c r="H129" s="8">
        <v>23.7</v>
      </c>
    </row>
    <row r="130" spans="1:8" ht="15">
      <c r="A130" s="6">
        <v>129</v>
      </c>
      <c r="B130" s="7" t="s">
        <v>397</v>
      </c>
      <c r="C130" s="7" t="s">
        <v>108</v>
      </c>
      <c r="D130" s="7" t="s">
        <v>67</v>
      </c>
      <c r="E130" s="7" t="str">
        <f>"20/210"</f>
        <v>20/210</v>
      </c>
      <c r="F130" s="7" t="s">
        <v>398</v>
      </c>
      <c r="G130" s="7" t="s">
        <v>399</v>
      </c>
      <c r="H130" s="8">
        <v>23.7</v>
      </c>
    </row>
    <row r="131" spans="1:8" ht="15">
      <c r="A131" s="6">
        <v>130</v>
      </c>
      <c r="B131" s="7" t="s">
        <v>400</v>
      </c>
      <c r="C131" s="7" t="s">
        <v>135</v>
      </c>
      <c r="D131" s="7" t="s">
        <v>67</v>
      </c>
      <c r="E131" s="7" t="str">
        <f>"21/210"</f>
        <v>21/210</v>
      </c>
      <c r="F131" s="7" t="s">
        <v>401</v>
      </c>
      <c r="G131" s="7" t="s">
        <v>402</v>
      </c>
      <c r="H131" s="8">
        <v>23.69</v>
      </c>
    </row>
    <row r="132" spans="1:8" ht="15">
      <c r="A132" s="6">
        <v>131</v>
      </c>
      <c r="B132" s="7" t="s">
        <v>116</v>
      </c>
      <c r="C132" s="7" t="s">
        <v>165</v>
      </c>
      <c r="D132" s="7" t="s">
        <v>72</v>
      </c>
      <c r="E132" s="7" t="str">
        <f>"34/81"</f>
        <v>34/81</v>
      </c>
      <c r="F132" s="7" t="s">
        <v>8</v>
      </c>
      <c r="G132" s="7" t="s">
        <v>403</v>
      </c>
      <c r="H132" s="8">
        <v>23.66</v>
      </c>
    </row>
    <row r="133" spans="1:8" ht="15">
      <c r="A133" s="6">
        <v>132</v>
      </c>
      <c r="B133" s="7" t="s">
        <v>404</v>
      </c>
      <c r="C133" s="7" t="s">
        <v>293</v>
      </c>
      <c r="D133" s="7" t="s">
        <v>48</v>
      </c>
      <c r="E133" s="7" t="str">
        <f>"16/170"</f>
        <v>16/170</v>
      </c>
      <c r="F133" s="7" t="s">
        <v>405</v>
      </c>
      <c r="G133" s="7" t="s">
        <v>406</v>
      </c>
      <c r="H133" s="8">
        <v>23.65</v>
      </c>
    </row>
    <row r="134" spans="1:8" ht="15">
      <c r="A134" s="6">
        <v>133</v>
      </c>
      <c r="B134" s="7" t="s">
        <v>407</v>
      </c>
      <c r="C134" s="7" t="s">
        <v>408</v>
      </c>
      <c r="D134" s="7" t="s">
        <v>28</v>
      </c>
      <c r="E134" s="7" t="str">
        <f>"16/89"</f>
        <v>16/89</v>
      </c>
      <c r="F134" s="7" t="s">
        <v>409</v>
      </c>
      <c r="G134" s="7" t="s">
        <v>410</v>
      </c>
      <c r="H134" s="8">
        <v>23.59</v>
      </c>
    </row>
    <row r="135" spans="1:8" ht="15">
      <c r="A135" s="6">
        <v>134</v>
      </c>
      <c r="B135" s="7" t="s">
        <v>411</v>
      </c>
      <c r="C135" s="7" t="s">
        <v>165</v>
      </c>
      <c r="D135" s="7" t="s">
        <v>67</v>
      </c>
      <c r="E135" s="7" t="str">
        <f>"22/210"</f>
        <v>22/210</v>
      </c>
      <c r="F135" s="7" t="s">
        <v>412</v>
      </c>
      <c r="G135" s="7" t="s">
        <v>413</v>
      </c>
      <c r="H135" s="8">
        <v>23.59</v>
      </c>
    </row>
    <row r="136" spans="1:8" ht="15">
      <c r="A136" s="6">
        <v>135</v>
      </c>
      <c r="B136" s="7" t="s">
        <v>414</v>
      </c>
      <c r="C136" s="7" t="s">
        <v>251</v>
      </c>
      <c r="D136" s="7" t="s">
        <v>48</v>
      </c>
      <c r="E136" s="7" t="str">
        <f>"17/170"</f>
        <v>17/170</v>
      </c>
      <c r="F136" s="7" t="s">
        <v>415</v>
      </c>
      <c r="G136" s="7" t="s">
        <v>416</v>
      </c>
      <c r="H136" s="8">
        <v>23.57</v>
      </c>
    </row>
    <row r="137" spans="1:8" ht="15">
      <c r="A137" s="6">
        <v>136</v>
      </c>
      <c r="B137" s="7" t="s">
        <v>417</v>
      </c>
      <c r="C137" s="7" t="s">
        <v>235</v>
      </c>
      <c r="D137" s="7" t="s">
        <v>72</v>
      </c>
      <c r="E137" s="7" t="str">
        <f>"35/81"</f>
        <v>35/81</v>
      </c>
      <c r="F137" s="7" t="s">
        <v>260</v>
      </c>
      <c r="G137" s="7" t="s">
        <v>418</v>
      </c>
      <c r="H137" s="8">
        <v>23.57</v>
      </c>
    </row>
    <row r="138" spans="1:8" ht="15">
      <c r="A138" s="6">
        <v>137</v>
      </c>
      <c r="B138" s="7" t="s">
        <v>419</v>
      </c>
      <c r="C138" s="7" t="s">
        <v>40</v>
      </c>
      <c r="D138" s="7" t="s">
        <v>28</v>
      </c>
      <c r="E138" s="7" t="str">
        <f>"17/89"</f>
        <v>17/89</v>
      </c>
      <c r="F138" s="7" t="s">
        <v>60</v>
      </c>
      <c r="G138" s="7" t="s">
        <v>420</v>
      </c>
      <c r="H138" s="8">
        <v>23.55</v>
      </c>
    </row>
    <row r="139" spans="1:8" ht="15">
      <c r="A139" s="6">
        <v>138</v>
      </c>
      <c r="B139" s="7" t="s">
        <v>421</v>
      </c>
      <c r="C139" s="7" t="s">
        <v>200</v>
      </c>
      <c r="D139" s="7" t="s">
        <v>72</v>
      </c>
      <c r="E139" s="7" t="str">
        <f>"36/81"</f>
        <v>36/81</v>
      </c>
      <c r="F139" s="7" t="s">
        <v>422</v>
      </c>
      <c r="G139" s="7" t="s">
        <v>423</v>
      </c>
      <c r="H139" s="8">
        <v>23.52</v>
      </c>
    </row>
    <row r="140" spans="1:8" ht="15">
      <c r="A140" s="6">
        <v>139</v>
      </c>
      <c r="B140" s="7" t="s">
        <v>424</v>
      </c>
      <c r="C140" s="7" t="s">
        <v>425</v>
      </c>
      <c r="D140" s="7" t="s">
        <v>289</v>
      </c>
      <c r="E140" s="7" t="str">
        <f>"4/5"</f>
        <v>4/5</v>
      </c>
      <c r="F140" s="7" t="s">
        <v>52</v>
      </c>
      <c r="G140" s="7" t="s">
        <v>426</v>
      </c>
      <c r="H140" s="8">
        <v>23.49</v>
      </c>
    </row>
    <row r="141" spans="1:8" ht="15">
      <c r="A141" s="6">
        <v>140</v>
      </c>
      <c r="B141" s="7" t="s">
        <v>427</v>
      </c>
      <c r="C141" s="7" t="s">
        <v>200</v>
      </c>
      <c r="D141" s="7" t="s">
        <v>72</v>
      </c>
      <c r="E141" s="7" t="str">
        <f>"37/81"</f>
        <v>37/81</v>
      </c>
      <c r="F141" s="7" t="s">
        <v>428</v>
      </c>
      <c r="G141" s="7" t="s">
        <v>429</v>
      </c>
      <c r="H141" s="8">
        <v>23.46</v>
      </c>
    </row>
    <row r="142" spans="1:8" ht="15">
      <c r="A142" s="6">
        <v>141</v>
      </c>
      <c r="B142" s="7" t="s">
        <v>430</v>
      </c>
      <c r="C142" s="7" t="s">
        <v>135</v>
      </c>
      <c r="D142" s="7" t="s">
        <v>72</v>
      </c>
      <c r="E142" s="7" t="str">
        <f>"38/81"</f>
        <v>38/81</v>
      </c>
      <c r="F142" s="7" t="s">
        <v>431</v>
      </c>
      <c r="G142" s="7" t="s">
        <v>432</v>
      </c>
      <c r="H142" s="8">
        <v>23.42</v>
      </c>
    </row>
    <row r="143" spans="1:8" ht="15">
      <c r="A143" s="6">
        <v>142</v>
      </c>
      <c r="B143" s="7" t="s">
        <v>433</v>
      </c>
      <c r="C143" s="7" t="s">
        <v>179</v>
      </c>
      <c r="D143" s="7" t="s">
        <v>48</v>
      </c>
      <c r="E143" s="7" t="str">
        <f>"18/170"</f>
        <v>18/170</v>
      </c>
      <c r="F143" s="7" t="s">
        <v>230</v>
      </c>
      <c r="G143" s="7" t="s">
        <v>434</v>
      </c>
      <c r="H143" s="8">
        <v>23.41</v>
      </c>
    </row>
    <row r="144" spans="1:8" ht="15">
      <c r="A144" s="6">
        <v>143</v>
      </c>
      <c r="B144" s="7" t="s">
        <v>232</v>
      </c>
      <c r="C144" s="7" t="s">
        <v>435</v>
      </c>
      <c r="D144" s="7" t="s">
        <v>117</v>
      </c>
      <c r="E144" s="7" t="str">
        <f>"12/138"</f>
        <v>12/138</v>
      </c>
      <c r="F144" s="7" t="s">
        <v>195</v>
      </c>
      <c r="G144" s="7" t="s">
        <v>434</v>
      </c>
      <c r="H144" s="8">
        <v>23.41</v>
      </c>
    </row>
    <row r="145" spans="1:8" ht="15">
      <c r="A145" s="6">
        <v>144</v>
      </c>
      <c r="B145" s="7" t="s">
        <v>436</v>
      </c>
      <c r="C145" s="7" t="s">
        <v>437</v>
      </c>
      <c r="D145" s="7" t="s">
        <v>72</v>
      </c>
      <c r="E145" s="7" t="str">
        <f>"39/81"</f>
        <v>39/81</v>
      </c>
      <c r="F145" s="7" t="s">
        <v>438</v>
      </c>
      <c r="G145" s="7" t="s">
        <v>439</v>
      </c>
      <c r="H145" s="8">
        <v>23.41</v>
      </c>
    </row>
    <row r="146" spans="1:8" ht="15">
      <c r="A146" s="6">
        <v>145</v>
      </c>
      <c r="B146" s="7" t="s">
        <v>440</v>
      </c>
      <c r="C146" s="7" t="s">
        <v>96</v>
      </c>
      <c r="D146" s="7" t="s">
        <v>67</v>
      </c>
      <c r="E146" s="7" t="str">
        <f>"23/210"</f>
        <v>23/210</v>
      </c>
      <c r="F146" s="7" t="s">
        <v>29</v>
      </c>
      <c r="G146" s="7" t="s">
        <v>439</v>
      </c>
      <c r="H146" s="8">
        <v>23.41</v>
      </c>
    </row>
    <row r="147" spans="1:8" ht="15">
      <c r="A147" s="6">
        <v>146</v>
      </c>
      <c r="B147" s="7" t="s">
        <v>441</v>
      </c>
      <c r="C147" s="7" t="s">
        <v>442</v>
      </c>
      <c r="D147" s="7" t="s">
        <v>48</v>
      </c>
      <c r="E147" s="7" t="str">
        <f>"19/170"</f>
        <v>19/170</v>
      </c>
      <c r="F147" s="7" t="s">
        <v>443</v>
      </c>
      <c r="G147" s="7" t="s">
        <v>444</v>
      </c>
      <c r="H147" s="8">
        <v>23.41</v>
      </c>
    </row>
    <row r="148" spans="1:8" ht="15">
      <c r="A148" s="6">
        <v>147</v>
      </c>
      <c r="B148" s="7" t="s">
        <v>445</v>
      </c>
      <c r="C148" s="7" t="s">
        <v>446</v>
      </c>
      <c r="D148" s="7" t="s">
        <v>48</v>
      </c>
      <c r="E148" s="7" t="str">
        <f>"20/170"</f>
        <v>20/170</v>
      </c>
      <c r="F148" s="7" t="s">
        <v>132</v>
      </c>
      <c r="G148" s="7" t="s">
        <v>447</v>
      </c>
      <c r="H148" s="8">
        <v>23.35</v>
      </c>
    </row>
    <row r="149" spans="1:8" ht="15">
      <c r="A149" s="6">
        <v>148</v>
      </c>
      <c r="B149" s="7" t="s">
        <v>448</v>
      </c>
      <c r="C149" s="7" t="s">
        <v>435</v>
      </c>
      <c r="D149" s="7" t="s">
        <v>48</v>
      </c>
      <c r="E149" s="7" t="str">
        <f>"21/170"</f>
        <v>21/170</v>
      </c>
      <c r="F149" s="7" t="s">
        <v>56</v>
      </c>
      <c r="G149" s="7" t="s">
        <v>449</v>
      </c>
      <c r="H149" s="8">
        <v>23.35</v>
      </c>
    </row>
    <row r="150" spans="1:8" ht="15">
      <c r="A150" s="6">
        <v>149</v>
      </c>
      <c r="B150" s="7" t="s">
        <v>450</v>
      </c>
      <c r="C150" s="7" t="s">
        <v>96</v>
      </c>
      <c r="D150" s="7" t="s">
        <v>28</v>
      </c>
      <c r="E150" s="7" t="str">
        <f>"18/89"</f>
        <v>18/89</v>
      </c>
      <c r="F150" s="7" t="s">
        <v>87</v>
      </c>
      <c r="G150" s="7" t="s">
        <v>451</v>
      </c>
      <c r="H150" s="8">
        <v>23.26</v>
      </c>
    </row>
    <row r="151" spans="1:8" ht="15">
      <c r="A151" s="6">
        <v>150</v>
      </c>
      <c r="B151" s="7" t="s">
        <v>452</v>
      </c>
      <c r="C151" s="7" t="s">
        <v>40</v>
      </c>
      <c r="D151" s="7" t="s">
        <v>67</v>
      </c>
      <c r="E151" s="7" t="str">
        <f>"24/210"</f>
        <v>24/210</v>
      </c>
      <c r="F151" s="7" t="s">
        <v>453</v>
      </c>
      <c r="G151" s="7" t="s">
        <v>454</v>
      </c>
      <c r="H151" s="8">
        <v>23.25</v>
      </c>
    </row>
    <row r="152" spans="1:8" ht="15">
      <c r="A152" s="6">
        <v>151</v>
      </c>
      <c r="B152" s="7" t="s">
        <v>455</v>
      </c>
      <c r="C152" s="7" t="s">
        <v>456</v>
      </c>
      <c r="D152" s="7" t="s">
        <v>72</v>
      </c>
      <c r="E152" s="7" t="str">
        <f>"40/81"</f>
        <v>40/81</v>
      </c>
      <c r="F152" s="7" t="s">
        <v>457</v>
      </c>
      <c r="G152" s="7" t="s">
        <v>458</v>
      </c>
      <c r="H152" s="8">
        <v>23.24</v>
      </c>
    </row>
    <row r="153" spans="1:8" ht="15">
      <c r="A153" s="6">
        <v>152</v>
      </c>
      <c r="B153" s="7" t="s">
        <v>459</v>
      </c>
      <c r="C153" s="7" t="s">
        <v>79</v>
      </c>
      <c r="D153" s="7" t="s">
        <v>67</v>
      </c>
      <c r="E153" s="7" t="str">
        <f>"25/210"</f>
        <v>25/210</v>
      </c>
      <c r="F153" s="7" t="s">
        <v>111</v>
      </c>
      <c r="G153" s="7" t="s">
        <v>460</v>
      </c>
      <c r="H153" s="8">
        <v>23.24</v>
      </c>
    </row>
    <row r="154" spans="1:8" ht="15">
      <c r="A154" s="6">
        <v>153</v>
      </c>
      <c r="B154" s="7" t="s">
        <v>461</v>
      </c>
      <c r="C154" s="7" t="s">
        <v>462</v>
      </c>
      <c r="D154" s="7" t="s">
        <v>48</v>
      </c>
      <c r="E154" s="7" t="str">
        <f>"22/170"</f>
        <v>22/170</v>
      </c>
      <c r="F154" s="7" t="s">
        <v>463</v>
      </c>
      <c r="G154" s="7" t="s">
        <v>464</v>
      </c>
      <c r="H154" s="8">
        <v>23.24</v>
      </c>
    </row>
    <row r="155" spans="1:8" ht="15">
      <c r="A155" s="6">
        <v>154</v>
      </c>
      <c r="B155" s="7" t="s">
        <v>465</v>
      </c>
      <c r="C155" s="7" t="s">
        <v>135</v>
      </c>
      <c r="D155" s="7" t="s">
        <v>48</v>
      </c>
      <c r="E155" s="7" t="str">
        <f>"23/170"</f>
        <v>23/170</v>
      </c>
      <c r="F155" s="7" t="s">
        <v>466</v>
      </c>
      <c r="G155" s="7" t="s">
        <v>467</v>
      </c>
      <c r="H155" s="8">
        <v>23.24</v>
      </c>
    </row>
    <row r="156" spans="1:8" ht="15">
      <c r="A156" s="6">
        <v>155</v>
      </c>
      <c r="B156" s="7" t="s">
        <v>468</v>
      </c>
      <c r="C156" s="7" t="s">
        <v>187</v>
      </c>
      <c r="D156" s="7" t="s">
        <v>67</v>
      </c>
      <c r="E156" s="7" t="str">
        <f>"26/210"</f>
        <v>26/210</v>
      </c>
      <c r="F156" s="7" t="s">
        <v>274</v>
      </c>
      <c r="G156" s="7" t="s">
        <v>469</v>
      </c>
      <c r="H156" s="8">
        <v>23.22</v>
      </c>
    </row>
    <row r="157" spans="1:8" ht="15">
      <c r="A157" s="6">
        <v>156</v>
      </c>
      <c r="B157" s="7" t="s">
        <v>470</v>
      </c>
      <c r="C157" s="7" t="s">
        <v>471</v>
      </c>
      <c r="D157" s="7" t="s">
        <v>117</v>
      </c>
      <c r="E157" s="7" t="str">
        <f>"13/138"</f>
        <v>13/138</v>
      </c>
      <c r="F157" s="7" t="s">
        <v>472</v>
      </c>
      <c r="G157" s="7" t="s">
        <v>473</v>
      </c>
      <c r="H157" s="8">
        <v>23.21</v>
      </c>
    </row>
    <row r="158" spans="1:8" ht="15">
      <c r="A158" s="6">
        <v>157</v>
      </c>
      <c r="B158" s="7" t="s">
        <v>474</v>
      </c>
      <c r="C158" s="7" t="s">
        <v>266</v>
      </c>
      <c r="D158" s="7" t="s">
        <v>117</v>
      </c>
      <c r="E158" s="7" t="str">
        <f>"14/138"</f>
        <v>14/138</v>
      </c>
      <c r="F158" s="7" t="s">
        <v>68</v>
      </c>
      <c r="G158" s="7" t="s">
        <v>475</v>
      </c>
      <c r="H158" s="8">
        <v>23.2</v>
      </c>
    </row>
    <row r="159" spans="1:8" ht="15">
      <c r="A159" s="6">
        <v>158</v>
      </c>
      <c r="B159" s="7" t="s">
        <v>476</v>
      </c>
      <c r="C159" s="7" t="s">
        <v>182</v>
      </c>
      <c r="D159" s="7" t="s">
        <v>48</v>
      </c>
      <c r="E159" s="7" t="str">
        <f>"24/170"</f>
        <v>24/170</v>
      </c>
      <c r="F159" s="7" t="s">
        <v>477</v>
      </c>
      <c r="G159" s="7" t="s">
        <v>478</v>
      </c>
      <c r="H159" s="8">
        <v>23.18</v>
      </c>
    </row>
    <row r="160" spans="1:8" ht="15">
      <c r="A160" s="6">
        <v>159</v>
      </c>
      <c r="B160" s="7" t="s">
        <v>479</v>
      </c>
      <c r="C160" s="7" t="s">
        <v>480</v>
      </c>
      <c r="D160" s="7" t="s">
        <v>72</v>
      </c>
      <c r="E160" s="7" t="str">
        <f>"41/81"</f>
        <v>41/81</v>
      </c>
      <c r="F160" s="7" t="s">
        <v>481</v>
      </c>
      <c r="G160" s="7" t="s">
        <v>482</v>
      </c>
      <c r="H160" s="8">
        <v>23.18</v>
      </c>
    </row>
    <row r="161" spans="1:8" ht="15">
      <c r="A161" s="6">
        <v>160</v>
      </c>
      <c r="B161" s="7" t="s">
        <v>483</v>
      </c>
      <c r="C161" s="7" t="s">
        <v>187</v>
      </c>
      <c r="D161" s="7" t="s">
        <v>48</v>
      </c>
      <c r="E161" s="7" t="str">
        <f>"25/170"</f>
        <v>25/170</v>
      </c>
      <c r="F161" s="7" t="s">
        <v>484</v>
      </c>
      <c r="G161" s="7" t="s">
        <v>485</v>
      </c>
      <c r="H161" s="8">
        <v>23.15</v>
      </c>
    </row>
    <row r="162" spans="1:8" ht="15">
      <c r="A162" s="6">
        <v>161</v>
      </c>
      <c r="B162" s="7" t="s">
        <v>486</v>
      </c>
      <c r="C162" s="7" t="s">
        <v>487</v>
      </c>
      <c r="D162" s="7" t="s">
        <v>48</v>
      </c>
      <c r="E162" s="7" t="str">
        <f>"26/170"</f>
        <v>26/170</v>
      </c>
      <c r="F162" s="7" t="s">
        <v>484</v>
      </c>
      <c r="G162" s="7" t="s">
        <v>488</v>
      </c>
      <c r="H162" s="8">
        <v>23.1</v>
      </c>
    </row>
    <row r="163" spans="1:8" ht="15">
      <c r="A163" s="6">
        <v>162</v>
      </c>
      <c r="B163" s="7" t="s">
        <v>489</v>
      </c>
      <c r="C163" s="7" t="s">
        <v>96</v>
      </c>
      <c r="D163" s="7" t="s">
        <v>67</v>
      </c>
      <c r="E163" s="7" t="str">
        <f>"27/210"</f>
        <v>27/210</v>
      </c>
      <c r="F163" s="7" t="s">
        <v>490</v>
      </c>
      <c r="G163" s="7" t="s">
        <v>491</v>
      </c>
      <c r="H163" s="8">
        <v>23.1</v>
      </c>
    </row>
    <row r="164" spans="1:8" ht="15">
      <c r="A164" s="6">
        <v>163</v>
      </c>
      <c r="B164" s="7" t="s">
        <v>492</v>
      </c>
      <c r="C164" s="7" t="s">
        <v>11</v>
      </c>
      <c r="D164" s="7" t="s">
        <v>28</v>
      </c>
      <c r="E164" s="7" t="str">
        <f>"19/89"</f>
        <v>19/89</v>
      </c>
      <c r="F164" s="7" t="s">
        <v>493</v>
      </c>
      <c r="G164" s="7" t="s">
        <v>494</v>
      </c>
      <c r="H164" s="8">
        <v>23.1</v>
      </c>
    </row>
    <row r="165" spans="1:8" ht="15">
      <c r="A165" s="6">
        <v>164</v>
      </c>
      <c r="B165" s="7" t="s">
        <v>495</v>
      </c>
      <c r="C165" s="7" t="s">
        <v>176</v>
      </c>
      <c r="D165" s="7" t="s">
        <v>48</v>
      </c>
      <c r="E165" s="7" t="str">
        <f>"27/170"</f>
        <v>27/170</v>
      </c>
      <c r="F165" s="7" t="s">
        <v>236</v>
      </c>
      <c r="G165" s="7" t="s">
        <v>496</v>
      </c>
      <c r="H165" s="8">
        <v>23.1</v>
      </c>
    </row>
    <row r="166" spans="1:8" ht="15">
      <c r="A166" s="6">
        <v>165</v>
      </c>
      <c r="B166" s="7" t="s">
        <v>497</v>
      </c>
      <c r="C166" s="7" t="s">
        <v>487</v>
      </c>
      <c r="D166" s="7" t="s">
        <v>72</v>
      </c>
      <c r="E166" s="7" t="str">
        <f>"42/81"</f>
        <v>42/81</v>
      </c>
      <c r="F166" s="7" t="s">
        <v>412</v>
      </c>
      <c r="G166" s="7" t="s">
        <v>498</v>
      </c>
      <c r="H166" s="8">
        <v>23.07</v>
      </c>
    </row>
    <row r="167" spans="1:8" ht="15">
      <c r="A167" s="6">
        <v>166</v>
      </c>
      <c r="B167" s="7" t="s">
        <v>499</v>
      </c>
      <c r="C167" s="7" t="s">
        <v>179</v>
      </c>
      <c r="D167" s="7" t="s">
        <v>72</v>
      </c>
      <c r="E167" s="7" t="str">
        <f>"43/81"</f>
        <v>43/81</v>
      </c>
      <c r="F167" s="7" t="s">
        <v>56</v>
      </c>
      <c r="G167" s="7" t="s">
        <v>500</v>
      </c>
      <c r="H167" s="8">
        <v>23.07</v>
      </c>
    </row>
    <row r="168" spans="1:8" ht="15">
      <c r="A168" s="6">
        <v>167</v>
      </c>
      <c r="B168" s="7" t="s">
        <v>501</v>
      </c>
      <c r="C168" s="7" t="s">
        <v>502</v>
      </c>
      <c r="D168" s="7" t="s">
        <v>224</v>
      </c>
      <c r="E168" s="7" t="str">
        <f>"7/69"</f>
        <v>7/69</v>
      </c>
      <c r="F168" s="7" t="s">
        <v>29</v>
      </c>
      <c r="G168" s="7" t="s">
        <v>503</v>
      </c>
      <c r="H168" s="8">
        <v>23.06</v>
      </c>
    </row>
    <row r="169" spans="1:8" ht="15">
      <c r="A169" s="6">
        <v>168</v>
      </c>
      <c r="B169" s="7" t="s">
        <v>504</v>
      </c>
      <c r="C169" s="7" t="s">
        <v>505</v>
      </c>
      <c r="D169" s="7" t="s">
        <v>224</v>
      </c>
      <c r="E169" s="7" t="str">
        <f>"8/69"</f>
        <v>8/69</v>
      </c>
      <c r="F169" s="7" t="s">
        <v>506</v>
      </c>
      <c r="G169" s="7" t="s">
        <v>507</v>
      </c>
      <c r="H169" s="8">
        <v>23.06</v>
      </c>
    </row>
    <row r="170" spans="1:8" ht="15">
      <c r="A170" s="6">
        <v>169</v>
      </c>
      <c r="B170" s="7" t="s">
        <v>508</v>
      </c>
      <c r="C170" s="7" t="s">
        <v>128</v>
      </c>
      <c r="D170" s="7" t="s">
        <v>67</v>
      </c>
      <c r="E170" s="7" t="str">
        <f>"28/210"</f>
        <v>28/210</v>
      </c>
      <c r="F170" s="7" t="s">
        <v>509</v>
      </c>
      <c r="G170" s="7" t="s">
        <v>510</v>
      </c>
      <c r="H170" s="8">
        <v>23.06</v>
      </c>
    </row>
    <row r="171" spans="1:8" ht="15">
      <c r="A171" s="6">
        <v>170</v>
      </c>
      <c r="B171" s="7" t="s">
        <v>511</v>
      </c>
      <c r="C171" s="7" t="s">
        <v>148</v>
      </c>
      <c r="D171" s="7" t="s">
        <v>48</v>
      </c>
      <c r="E171" s="7" t="str">
        <f>"28/170"</f>
        <v>28/170</v>
      </c>
      <c r="F171" s="7" t="s">
        <v>512</v>
      </c>
      <c r="G171" s="7" t="s">
        <v>513</v>
      </c>
      <c r="H171" s="8">
        <v>23.06</v>
      </c>
    </row>
    <row r="172" spans="1:8" ht="15">
      <c r="A172" s="6">
        <v>171</v>
      </c>
      <c r="B172" s="7" t="s">
        <v>514</v>
      </c>
      <c r="C172" s="7" t="s">
        <v>515</v>
      </c>
      <c r="D172" s="7" t="s">
        <v>28</v>
      </c>
      <c r="E172" s="7" t="str">
        <f>"20/89"</f>
        <v>20/89</v>
      </c>
      <c r="F172" s="7" t="s">
        <v>516</v>
      </c>
      <c r="G172" s="7" t="s">
        <v>517</v>
      </c>
      <c r="H172" s="8">
        <v>23.05</v>
      </c>
    </row>
    <row r="173" spans="1:8" ht="15">
      <c r="A173" s="6">
        <v>172</v>
      </c>
      <c r="B173" s="7" t="s">
        <v>518</v>
      </c>
      <c r="C173" s="7" t="s">
        <v>165</v>
      </c>
      <c r="D173" s="7" t="s">
        <v>67</v>
      </c>
      <c r="E173" s="7" t="str">
        <f>"29/210"</f>
        <v>29/210</v>
      </c>
      <c r="F173" s="7" t="s">
        <v>392</v>
      </c>
      <c r="G173" s="7" t="s">
        <v>519</v>
      </c>
      <c r="H173" s="8">
        <v>23.03</v>
      </c>
    </row>
    <row r="174" spans="1:8" ht="15">
      <c r="A174" s="6">
        <v>173</v>
      </c>
      <c r="B174" s="7" t="s">
        <v>520</v>
      </c>
      <c r="C174" s="7" t="s">
        <v>235</v>
      </c>
      <c r="D174" s="7" t="s">
        <v>67</v>
      </c>
      <c r="E174" s="7" t="str">
        <f>"30/210"</f>
        <v>30/210</v>
      </c>
      <c r="F174" s="7" t="s">
        <v>521</v>
      </c>
      <c r="G174" s="7" t="s">
        <v>522</v>
      </c>
      <c r="H174" s="8">
        <v>23</v>
      </c>
    </row>
    <row r="175" spans="1:8" ht="15">
      <c r="A175" s="6">
        <v>174</v>
      </c>
      <c r="B175" s="7" t="s">
        <v>523</v>
      </c>
      <c r="C175" s="7" t="s">
        <v>96</v>
      </c>
      <c r="D175" s="7" t="s">
        <v>48</v>
      </c>
      <c r="E175" s="7" t="str">
        <f>"29/170"</f>
        <v>29/170</v>
      </c>
      <c r="F175" s="7" t="s">
        <v>524</v>
      </c>
      <c r="G175" s="7" t="s">
        <v>525</v>
      </c>
      <c r="H175" s="8">
        <v>23</v>
      </c>
    </row>
    <row r="176" spans="1:8" ht="15">
      <c r="A176" s="6">
        <v>175</v>
      </c>
      <c r="B176" s="7" t="s">
        <v>526</v>
      </c>
      <c r="C176" s="7" t="s">
        <v>229</v>
      </c>
      <c r="D176" s="7" t="s">
        <v>28</v>
      </c>
      <c r="E176" s="7" t="str">
        <f>"21/89"</f>
        <v>21/89</v>
      </c>
      <c r="F176" s="7" t="s">
        <v>527</v>
      </c>
      <c r="G176" s="7" t="s">
        <v>528</v>
      </c>
      <c r="H176" s="8">
        <v>23</v>
      </c>
    </row>
    <row r="177" spans="1:8" ht="15">
      <c r="A177" s="6">
        <v>176</v>
      </c>
      <c r="B177" s="7" t="s">
        <v>529</v>
      </c>
      <c r="C177" s="7" t="s">
        <v>27</v>
      </c>
      <c r="D177" s="7" t="s">
        <v>224</v>
      </c>
      <c r="E177" s="7" t="str">
        <f>"9/69"</f>
        <v>9/69</v>
      </c>
      <c r="F177" s="7" t="s">
        <v>530</v>
      </c>
      <c r="G177" s="7" t="s">
        <v>531</v>
      </c>
      <c r="H177" s="8">
        <v>23</v>
      </c>
    </row>
    <row r="178" spans="1:8" ht="15">
      <c r="A178" s="6">
        <v>177</v>
      </c>
      <c r="B178" s="7" t="s">
        <v>532</v>
      </c>
      <c r="C178" s="7" t="s">
        <v>51</v>
      </c>
      <c r="D178" s="7" t="s">
        <v>67</v>
      </c>
      <c r="E178" s="7" t="str">
        <f>"31/210"</f>
        <v>31/210</v>
      </c>
      <c r="F178" s="7" t="s">
        <v>315</v>
      </c>
      <c r="G178" s="7" t="s">
        <v>533</v>
      </c>
      <c r="H178" s="8">
        <v>22.99</v>
      </c>
    </row>
    <row r="179" spans="1:8" ht="15">
      <c r="A179" s="6">
        <v>178</v>
      </c>
      <c r="B179" s="7" t="s">
        <v>534</v>
      </c>
      <c r="C179" s="7" t="s">
        <v>293</v>
      </c>
      <c r="D179" s="7" t="s">
        <v>348</v>
      </c>
      <c r="E179" s="7" t="str">
        <f>"3/30"</f>
        <v>3/30</v>
      </c>
      <c r="F179" s="7" t="s">
        <v>535</v>
      </c>
      <c r="G179" s="7" t="s">
        <v>536</v>
      </c>
      <c r="H179" s="8">
        <v>22.97</v>
      </c>
    </row>
    <row r="180" spans="1:8" ht="15">
      <c r="A180" s="6">
        <v>179</v>
      </c>
      <c r="B180" s="7" t="s">
        <v>537</v>
      </c>
      <c r="C180" s="7" t="s">
        <v>47</v>
      </c>
      <c r="D180" s="7" t="s">
        <v>28</v>
      </c>
      <c r="E180" s="7" t="str">
        <f>"22/89"</f>
        <v>22/89</v>
      </c>
      <c r="F180" s="7" t="s">
        <v>242</v>
      </c>
      <c r="G180" s="7" t="s">
        <v>538</v>
      </c>
      <c r="H180" s="8">
        <v>22.96</v>
      </c>
    </row>
    <row r="181" spans="1:8" ht="15">
      <c r="A181" s="6">
        <v>180</v>
      </c>
      <c r="B181" s="7" t="s">
        <v>326</v>
      </c>
      <c r="C181" s="7" t="s">
        <v>93</v>
      </c>
      <c r="D181" s="7" t="s">
        <v>72</v>
      </c>
      <c r="E181" s="7" t="str">
        <f>"44/81"</f>
        <v>44/81</v>
      </c>
      <c r="F181" s="7" t="s">
        <v>539</v>
      </c>
      <c r="G181" s="7" t="s">
        <v>540</v>
      </c>
      <c r="H181" s="8">
        <v>22.94</v>
      </c>
    </row>
    <row r="182" spans="1:8" ht="15">
      <c r="A182" s="6">
        <v>181</v>
      </c>
      <c r="B182" s="7" t="s">
        <v>541</v>
      </c>
      <c r="C182" s="7" t="s">
        <v>51</v>
      </c>
      <c r="D182" s="7" t="s">
        <v>117</v>
      </c>
      <c r="E182" s="7" t="str">
        <f>"15/138"</f>
        <v>15/138</v>
      </c>
      <c r="F182" s="7" t="s">
        <v>401</v>
      </c>
      <c r="G182" s="7" t="s">
        <v>542</v>
      </c>
      <c r="H182" s="8">
        <v>22.94</v>
      </c>
    </row>
    <row r="183" spans="1:8" ht="15">
      <c r="A183" s="6">
        <v>182</v>
      </c>
      <c r="B183" s="7" t="s">
        <v>543</v>
      </c>
      <c r="C183" s="7" t="s">
        <v>544</v>
      </c>
      <c r="D183" s="7" t="s">
        <v>117</v>
      </c>
      <c r="E183" s="7" t="str">
        <f>"16/138"</f>
        <v>16/138</v>
      </c>
      <c r="F183" s="7" t="s">
        <v>412</v>
      </c>
      <c r="G183" s="7" t="s">
        <v>545</v>
      </c>
      <c r="H183" s="8">
        <v>22.93</v>
      </c>
    </row>
    <row r="184" spans="1:8" ht="15">
      <c r="A184" s="6">
        <v>183</v>
      </c>
      <c r="B184" s="7" t="s">
        <v>546</v>
      </c>
      <c r="C184" s="7" t="s">
        <v>51</v>
      </c>
      <c r="D184" s="7" t="s">
        <v>67</v>
      </c>
      <c r="E184" s="7" t="str">
        <f>"32/210"</f>
        <v>32/210</v>
      </c>
      <c r="F184" s="7" t="s">
        <v>547</v>
      </c>
      <c r="G184" s="7" t="s">
        <v>548</v>
      </c>
      <c r="H184" s="8">
        <v>22.9</v>
      </c>
    </row>
    <row r="185" spans="1:8" ht="15">
      <c r="A185" s="6">
        <v>184</v>
      </c>
      <c r="B185" s="7" t="s">
        <v>549</v>
      </c>
      <c r="C185" s="7" t="s">
        <v>51</v>
      </c>
      <c r="D185" s="7" t="s">
        <v>48</v>
      </c>
      <c r="E185" s="7" t="str">
        <f>"30/170"</f>
        <v>30/170</v>
      </c>
      <c r="F185" s="7" t="s">
        <v>87</v>
      </c>
      <c r="G185" s="7" t="s">
        <v>550</v>
      </c>
      <c r="H185" s="8">
        <v>22.89</v>
      </c>
    </row>
    <row r="186" spans="1:8" ht="15">
      <c r="A186" s="6">
        <v>185</v>
      </c>
      <c r="B186" s="7" t="s">
        <v>551</v>
      </c>
      <c r="C186" s="7" t="s">
        <v>515</v>
      </c>
      <c r="D186" s="7" t="s">
        <v>117</v>
      </c>
      <c r="E186" s="7" t="str">
        <f>"17/138"</f>
        <v>17/138</v>
      </c>
      <c r="F186" s="7" t="s">
        <v>552</v>
      </c>
      <c r="G186" s="7" t="s">
        <v>553</v>
      </c>
      <c r="H186" s="8">
        <v>22.89</v>
      </c>
    </row>
    <row r="187" spans="1:8" ht="15">
      <c r="A187" s="6">
        <v>186</v>
      </c>
      <c r="B187" s="7" t="s">
        <v>554</v>
      </c>
      <c r="C187" s="7" t="s">
        <v>90</v>
      </c>
      <c r="D187" s="7" t="s">
        <v>72</v>
      </c>
      <c r="E187" s="7" t="str">
        <f>"45/81"</f>
        <v>45/81</v>
      </c>
      <c r="F187" s="7" t="s">
        <v>111</v>
      </c>
      <c r="G187" s="7" t="s">
        <v>555</v>
      </c>
      <c r="H187" s="8">
        <v>22.88</v>
      </c>
    </row>
    <row r="188" spans="1:8" ht="15">
      <c r="A188" s="6">
        <v>187</v>
      </c>
      <c r="B188" s="7" t="s">
        <v>556</v>
      </c>
      <c r="C188" s="7" t="s">
        <v>487</v>
      </c>
      <c r="D188" s="7" t="s">
        <v>48</v>
      </c>
      <c r="E188" s="7" t="str">
        <f>"31/170"</f>
        <v>31/170</v>
      </c>
      <c r="F188" s="7" t="s">
        <v>132</v>
      </c>
      <c r="G188" s="7" t="s">
        <v>557</v>
      </c>
      <c r="H188" s="8">
        <v>22.88</v>
      </c>
    </row>
    <row r="189" spans="1:8" ht="15">
      <c r="A189" s="6">
        <v>188</v>
      </c>
      <c r="B189" s="7" t="s">
        <v>558</v>
      </c>
      <c r="C189" s="7" t="s">
        <v>187</v>
      </c>
      <c r="D189" s="7" t="s">
        <v>117</v>
      </c>
      <c r="E189" s="7" t="str">
        <f>"18/138"</f>
        <v>18/138</v>
      </c>
      <c r="F189" s="7" t="s">
        <v>242</v>
      </c>
      <c r="G189" s="7" t="s">
        <v>559</v>
      </c>
      <c r="H189" s="8">
        <v>22.82</v>
      </c>
    </row>
    <row r="190" spans="1:8" ht="15">
      <c r="A190" s="6">
        <v>189</v>
      </c>
      <c r="B190" s="7" t="s">
        <v>560</v>
      </c>
      <c r="C190" s="7" t="s">
        <v>40</v>
      </c>
      <c r="D190" s="7" t="s">
        <v>117</v>
      </c>
      <c r="E190" s="7" t="str">
        <f>"19/138"</f>
        <v>19/138</v>
      </c>
      <c r="F190" s="7" t="s">
        <v>561</v>
      </c>
      <c r="G190" s="7" t="s">
        <v>562</v>
      </c>
      <c r="H190" s="8">
        <v>22.78</v>
      </c>
    </row>
    <row r="191" spans="1:8" ht="15">
      <c r="A191" s="6">
        <v>190</v>
      </c>
      <c r="B191" s="7" t="s">
        <v>563</v>
      </c>
      <c r="C191" s="7" t="s">
        <v>141</v>
      </c>
      <c r="D191" s="7" t="s">
        <v>48</v>
      </c>
      <c r="E191" s="7" t="str">
        <f>"32/170"</f>
        <v>32/170</v>
      </c>
      <c r="F191" s="7" t="s">
        <v>472</v>
      </c>
      <c r="G191" s="7" t="s">
        <v>564</v>
      </c>
      <c r="H191" s="8">
        <v>22.77</v>
      </c>
    </row>
    <row r="192" spans="1:8" ht="15">
      <c r="A192" s="6">
        <v>191</v>
      </c>
      <c r="B192" s="7" t="s">
        <v>565</v>
      </c>
      <c r="C192" s="7" t="s">
        <v>566</v>
      </c>
      <c r="D192" s="7" t="s">
        <v>348</v>
      </c>
      <c r="E192" s="7" t="str">
        <f>"4/30"</f>
        <v>4/30</v>
      </c>
      <c r="F192" s="7" t="s">
        <v>388</v>
      </c>
      <c r="G192" s="7" t="s">
        <v>567</v>
      </c>
      <c r="H192" s="8">
        <v>22.76</v>
      </c>
    </row>
    <row r="193" spans="1:8" ht="15">
      <c r="A193" s="6">
        <v>192</v>
      </c>
      <c r="B193" s="7" t="s">
        <v>568</v>
      </c>
      <c r="C193" s="7" t="s">
        <v>251</v>
      </c>
      <c r="D193" s="7" t="s">
        <v>48</v>
      </c>
      <c r="E193" s="7" t="str">
        <f>"33/170"</f>
        <v>33/170</v>
      </c>
      <c r="F193" s="7" t="s">
        <v>29</v>
      </c>
      <c r="G193" s="7" t="s">
        <v>569</v>
      </c>
      <c r="H193" s="8">
        <v>22.74</v>
      </c>
    </row>
    <row r="194" spans="1:8" ht="15">
      <c r="A194" s="6">
        <v>193</v>
      </c>
      <c r="B194" s="7" t="s">
        <v>570</v>
      </c>
      <c r="C194" s="7" t="s">
        <v>251</v>
      </c>
      <c r="D194" s="7" t="s">
        <v>224</v>
      </c>
      <c r="E194" s="7" t="str">
        <f>"10/69"</f>
        <v>10/69</v>
      </c>
      <c r="F194" s="7" t="s">
        <v>132</v>
      </c>
      <c r="G194" s="7" t="s">
        <v>571</v>
      </c>
      <c r="H194" s="8">
        <v>22.71</v>
      </c>
    </row>
    <row r="195" spans="1:8" ht="15">
      <c r="A195" s="6">
        <v>194</v>
      </c>
      <c r="B195" s="7" t="s">
        <v>572</v>
      </c>
      <c r="C195" s="7" t="s">
        <v>235</v>
      </c>
      <c r="D195" s="7" t="s">
        <v>28</v>
      </c>
      <c r="E195" s="7" t="str">
        <f>"23/89"</f>
        <v>23/89</v>
      </c>
      <c r="F195" s="7" t="s">
        <v>87</v>
      </c>
      <c r="G195" s="7" t="s">
        <v>573</v>
      </c>
      <c r="H195" s="8">
        <v>22.7</v>
      </c>
    </row>
    <row r="196" spans="1:8" ht="15">
      <c r="A196" s="6">
        <v>195</v>
      </c>
      <c r="B196" s="7" t="s">
        <v>574</v>
      </c>
      <c r="C196" s="7" t="s">
        <v>575</v>
      </c>
      <c r="D196" s="7" t="s">
        <v>48</v>
      </c>
      <c r="E196" s="7" t="str">
        <f>"34/170"</f>
        <v>34/170</v>
      </c>
      <c r="F196" s="7" t="s">
        <v>576</v>
      </c>
      <c r="G196" s="7" t="s">
        <v>577</v>
      </c>
      <c r="H196" s="8">
        <v>22.7</v>
      </c>
    </row>
    <row r="197" spans="1:8" ht="15">
      <c r="A197" s="6">
        <v>196</v>
      </c>
      <c r="B197" s="7" t="s">
        <v>578</v>
      </c>
      <c r="C197" s="7" t="s">
        <v>579</v>
      </c>
      <c r="D197" s="7" t="s">
        <v>348</v>
      </c>
      <c r="E197" s="7" t="str">
        <f>"5/30"</f>
        <v>5/30</v>
      </c>
      <c r="F197" s="7" t="s">
        <v>580</v>
      </c>
      <c r="G197" s="7" t="s">
        <v>581</v>
      </c>
      <c r="H197" s="8">
        <v>22.69</v>
      </c>
    </row>
    <row r="198" spans="1:8" ht="15">
      <c r="A198" s="6">
        <v>197</v>
      </c>
      <c r="B198" s="7" t="s">
        <v>582</v>
      </c>
      <c r="C198" s="7" t="s">
        <v>583</v>
      </c>
      <c r="D198" s="7" t="s">
        <v>584</v>
      </c>
      <c r="E198" s="7" t="str">
        <f>"1/18"</f>
        <v>1/18</v>
      </c>
      <c r="F198" s="7" t="s">
        <v>585</v>
      </c>
      <c r="G198" s="7" t="s">
        <v>586</v>
      </c>
      <c r="H198" s="8">
        <v>22.68</v>
      </c>
    </row>
    <row r="199" spans="1:8" ht="15">
      <c r="A199" s="6">
        <v>198</v>
      </c>
      <c r="B199" s="7" t="s">
        <v>587</v>
      </c>
      <c r="C199" s="7" t="s">
        <v>40</v>
      </c>
      <c r="D199" s="7" t="s">
        <v>72</v>
      </c>
      <c r="E199" s="7" t="str">
        <f>"46/81"</f>
        <v>46/81</v>
      </c>
      <c r="F199" s="7" t="s">
        <v>381</v>
      </c>
      <c r="G199" s="7" t="s">
        <v>588</v>
      </c>
      <c r="H199" s="8">
        <v>22.59</v>
      </c>
    </row>
    <row r="200" spans="1:8" ht="15">
      <c r="A200" s="6">
        <v>199</v>
      </c>
      <c r="B200" s="7" t="s">
        <v>589</v>
      </c>
      <c r="C200" s="7" t="s">
        <v>165</v>
      </c>
      <c r="D200" s="7" t="s">
        <v>48</v>
      </c>
      <c r="E200" s="7" t="str">
        <f>"35/170"</f>
        <v>35/170</v>
      </c>
      <c r="F200" s="7" t="s">
        <v>381</v>
      </c>
      <c r="G200" s="7" t="s">
        <v>590</v>
      </c>
      <c r="H200" s="8">
        <v>22.59</v>
      </c>
    </row>
    <row r="201" spans="1:8" ht="15">
      <c r="A201" s="6">
        <v>200</v>
      </c>
      <c r="B201" s="7" t="s">
        <v>591</v>
      </c>
      <c r="C201" s="7" t="s">
        <v>11</v>
      </c>
      <c r="D201" s="7" t="s">
        <v>48</v>
      </c>
      <c r="E201" s="7" t="str">
        <f>"36/170"</f>
        <v>36/170</v>
      </c>
      <c r="F201" s="7" t="s">
        <v>592</v>
      </c>
      <c r="G201" s="7" t="s">
        <v>593</v>
      </c>
      <c r="H201" s="8">
        <v>22.59</v>
      </c>
    </row>
    <row r="202" spans="1:8" ht="15">
      <c r="A202" s="6">
        <v>201</v>
      </c>
      <c r="B202" s="7" t="s">
        <v>594</v>
      </c>
      <c r="C202" s="7" t="s">
        <v>595</v>
      </c>
      <c r="D202" s="7" t="s">
        <v>117</v>
      </c>
      <c r="E202" s="7" t="str">
        <f>"20/138"</f>
        <v>20/138</v>
      </c>
      <c r="F202" s="7" t="s">
        <v>596</v>
      </c>
      <c r="G202" s="7" t="s">
        <v>597</v>
      </c>
      <c r="H202" s="8">
        <v>22.55</v>
      </c>
    </row>
    <row r="203" spans="1:8" ht="15">
      <c r="A203" s="6">
        <v>202</v>
      </c>
      <c r="B203" s="7" t="s">
        <v>281</v>
      </c>
      <c r="C203" s="7" t="s">
        <v>55</v>
      </c>
      <c r="D203" s="7" t="s">
        <v>67</v>
      </c>
      <c r="E203" s="7" t="str">
        <f>"33/210"</f>
        <v>33/210</v>
      </c>
      <c r="F203" s="7" t="s">
        <v>236</v>
      </c>
      <c r="G203" s="7" t="s">
        <v>598</v>
      </c>
      <c r="H203" s="8">
        <v>22.55</v>
      </c>
    </row>
    <row r="204" spans="1:8" ht="15">
      <c r="A204" s="6">
        <v>203</v>
      </c>
      <c r="B204" s="7" t="s">
        <v>599</v>
      </c>
      <c r="C204" s="7" t="s">
        <v>128</v>
      </c>
      <c r="D204" s="7" t="s">
        <v>117</v>
      </c>
      <c r="E204" s="7" t="str">
        <f>"21/138"</f>
        <v>21/138</v>
      </c>
      <c r="F204" s="7" t="s">
        <v>600</v>
      </c>
      <c r="G204" s="7" t="s">
        <v>601</v>
      </c>
      <c r="H204" s="8">
        <v>22.51</v>
      </c>
    </row>
    <row r="205" spans="1:8" ht="15">
      <c r="A205" s="6">
        <v>204</v>
      </c>
      <c r="B205" s="7" t="s">
        <v>602</v>
      </c>
      <c r="C205" s="7" t="s">
        <v>241</v>
      </c>
      <c r="D205" s="7" t="s">
        <v>28</v>
      </c>
      <c r="E205" s="7" t="str">
        <f>"24/89"</f>
        <v>24/89</v>
      </c>
      <c r="F205" s="7" t="s">
        <v>576</v>
      </c>
      <c r="G205" s="7" t="s">
        <v>603</v>
      </c>
      <c r="H205" s="8">
        <v>22.51</v>
      </c>
    </row>
    <row r="206" spans="1:8" ht="15">
      <c r="A206" s="6">
        <v>205</v>
      </c>
      <c r="B206" s="7" t="s">
        <v>604</v>
      </c>
      <c r="C206" s="7" t="s">
        <v>487</v>
      </c>
      <c r="D206" s="7" t="s">
        <v>117</v>
      </c>
      <c r="E206" s="7" t="str">
        <f>"22/138"</f>
        <v>22/138</v>
      </c>
      <c r="F206" s="7" t="s">
        <v>472</v>
      </c>
      <c r="G206" s="7" t="s">
        <v>605</v>
      </c>
      <c r="H206" s="8">
        <v>22.5</v>
      </c>
    </row>
    <row r="207" spans="1:8" ht="15">
      <c r="A207" s="6">
        <v>206</v>
      </c>
      <c r="B207" s="7" t="s">
        <v>606</v>
      </c>
      <c r="C207" s="7" t="s">
        <v>51</v>
      </c>
      <c r="D207" s="7" t="s">
        <v>67</v>
      </c>
      <c r="E207" s="7" t="str">
        <f>"34/210"</f>
        <v>34/210</v>
      </c>
      <c r="F207" s="7" t="s">
        <v>607</v>
      </c>
      <c r="G207" s="7" t="s">
        <v>608</v>
      </c>
      <c r="H207" s="8">
        <v>22.49</v>
      </c>
    </row>
    <row r="208" spans="1:8" ht="15">
      <c r="A208" s="6">
        <v>207</v>
      </c>
      <c r="B208" s="7" t="s">
        <v>609</v>
      </c>
      <c r="C208" s="7" t="s">
        <v>135</v>
      </c>
      <c r="D208" s="7" t="s">
        <v>67</v>
      </c>
      <c r="E208" s="7" t="str">
        <f>"35/210"</f>
        <v>35/210</v>
      </c>
      <c r="F208" s="7" t="s">
        <v>610</v>
      </c>
      <c r="G208" s="7" t="s">
        <v>611</v>
      </c>
      <c r="H208" s="8">
        <v>22.48</v>
      </c>
    </row>
    <row r="209" spans="1:8" ht="15">
      <c r="A209" s="6">
        <v>208</v>
      </c>
      <c r="B209" s="7" t="s">
        <v>326</v>
      </c>
      <c r="C209" s="7" t="s">
        <v>135</v>
      </c>
      <c r="D209" s="7" t="s">
        <v>67</v>
      </c>
      <c r="E209" s="7" t="str">
        <f>"36/210"</f>
        <v>36/210</v>
      </c>
      <c r="F209" s="7" t="s">
        <v>612</v>
      </c>
      <c r="G209" s="7" t="s">
        <v>613</v>
      </c>
      <c r="H209" s="8">
        <v>22.45</v>
      </c>
    </row>
    <row r="210" spans="1:8" ht="15">
      <c r="A210" s="6">
        <v>209</v>
      </c>
      <c r="B210" s="7" t="s">
        <v>614</v>
      </c>
      <c r="C210" s="7" t="s">
        <v>141</v>
      </c>
      <c r="D210" s="7" t="s">
        <v>48</v>
      </c>
      <c r="E210" s="7" t="str">
        <f>"37/170"</f>
        <v>37/170</v>
      </c>
      <c r="F210" s="7" t="s">
        <v>405</v>
      </c>
      <c r="G210" s="7" t="s">
        <v>615</v>
      </c>
      <c r="H210" s="8">
        <v>22.37</v>
      </c>
    </row>
    <row r="211" spans="1:8" ht="15">
      <c r="A211" s="6">
        <v>210</v>
      </c>
      <c r="B211" s="7" t="s">
        <v>616</v>
      </c>
      <c r="C211" s="7" t="s">
        <v>515</v>
      </c>
      <c r="D211" s="7" t="s">
        <v>117</v>
      </c>
      <c r="E211" s="7" t="str">
        <f>"23/138"</f>
        <v>23/138</v>
      </c>
      <c r="F211" s="7" t="s">
        <v>405</v>
      </c>
      <c r="G211" s="7" t="s">
        <v>617</v>
      </c>
      <c r="H211" s="8">
        <v>22.37</v>
      </c>
    </row>
    <row r="212" spans="1:8" ht="15">
      <c r="A212" s="6">
        <v>211</v>
      </c>
      <c r="B212" s="7" t="s">
        <v>618</v>
      </c>
      <c r="C212" s="7" t="s">
        <v>51</v>
      </c>
      <c r="D212" s="7" t="s">
        <v>117</v>
      </c>
      <c r="E212" s="7" t="str">
        <f>"24/138"</f>
        <v>24/138</v>
      </c>
      <c r="F212" s="7" t="s">
        <v>619</v>
      </c>
      <c r="G212" s="7" t="s">
        <v>620</v>
      </c>
      <c r="H212" s="8">
        <v>22.37</v>
      </c>
    </row>
    <row r="213" spans="1:8" ht="15">
      <c r="A213" s="6">
        <v>212</v>
      </c>
      <c r="B213" s="7" t="s">
        <v>621</v>
      </c>
      <c r="C213" s="7" t="s">
        <v>544</v>
      </c>
      <c r="D213" s="7" t="s">
        <v>117</v>
      </c>
      <c r="E213" s="7" t="str">
        <f>"25/138"</f>
        <v>25/138</v>
      </c>
      <c r="F213" s="7" t="s">
        <v>622</v>
      </c>
      <c r="G213" s="7" t="s">
        <v>623</v>
      </c>
      <c r="H213" s="8">
        <v>22.37</v>
      </c>
    </row>
    <row r="214" spans="1:8" ht="15">
      <c r="A214" s="6">
        <v>213</v>
      </c>
      <c r="B214" s="7" t="s">
        <v>624</v>
      </c>
      <c r="C214" s="7" t="s">
        <v>141</v>
      </c>
      <c r="D214" s="7" t="s">
        <v>28</v>
      </c>
      <c r="E214" s="7" t="str">
        <f>"25/89"</f>
        <v>25/89</v>
      </c>
      <c r="F214" s="7" t="s">
        <v>472</v>
      </c>
      <c r="G214" s="7" t="s">
        <v>625</v>
      </c>
      <c r="H214" s="8">
        <v>22.37</v>
      </c>
    </row>
    <row r="215" spans="1:8" ht="15">
      <c r="A215" s="6">
        <v>214</v>
      </c>
      <c r="B215" s="7" t="s">
        <v>626</v>
      </c>
      <c r="C215" s="7" t="s">
        <v>627</v>
      </c>
      <c r="D215" s="7" t="s">
        <v>48</v>
      </c>
      <c r="E215" s="7" t="str">
        <f>"38/170"</f>
        <v>38/170</v>
      </c>
      <c r="F215" s="7" t="s">
        <v>628</v>
      </c>
      <c r="G215" s="7" t="s">
        <v>629</v>
      </c>
      <c r="H215" s="8">
        <v>22.28</v>
      </c>
    </row>
    <row r="216" spans="1:8" ht="15">
      <c r="A216" s="6">
        <v>215</v>
      </c>
      <c r="B216" s="7" t="s">
        <v>630</v>
      </c>
      <c r="C216" s="7" t="s">
        <v>51</v>
      </c>
      <c r="D216" s="7" t="s">
        <v>117</v>
      </c>
      <c r="E216" s="7" t="str">
        <f>"26/138"</f>
        <v>26/138</v>
      </c>
      <c r="F216" s="7" t="s">
        <v>631</v>
      </c>
      <c r="G216" s="7" t="s">
        <v>632</v>
      </c>
      <c r="H216" s="8">
        <v>22.27</v>
      </c>
    </row>
    <row r="217" spans="1:8" ht="15">
      <c r="A217" s="6">
        <v>216</v>
      </c>
      <c r="B217" s="7" t="s">
        <v>633</v>
      </c>
      <c r="C217" s="7" t="s">
        <v>165</v>
      </c>
      <c r="D217" s="7" t="s">
        <v>48</v>
      </c>
      <c r="E217" s="7" t="str">
        <f>"39/170"</f>
        <v>39/170</v>
      </c>
      <c r="F217" s="7" t="s">
        <v>634</v>
      </c>
      <c r="G217" s="7" t="s">
        <v>635</v>
      </c>
      <c r="H217" s="8">
        <v>22.27</v>
      </c>
    </row>
    <row r="218" spans="1:8" ht="15">
      <c r="A218" s="6">
        <v>217</v>
      </c>
      <c r="B218" s="7" t="s">
        <v>636</v>
      </c>
      <c r="C218" s="7" t="s">
        <v>515</v>
      </c>
      <c r="D218" s="7" t="s">
        <v>67</v>
      </c>
      <c r="E218" s="7" t="str">
        <f>"37/210"</f>
        <v>37/210</v>
      </c>
      <c r="F218" s="7" t="s">
        <v>322</v>
      </c>
      <c r="G218" s="7" t="s">
        <v>637</v>
      </c>
      <c r="H218" s="8">
        <v>22.27</v>
      </c>
    </row>
    <row r="219" spans="1:8" ht="15">
      <c r="A219" s="6">
        <v>218</v>
      </c>
      <c r="B219" s="7" t="s">
        <v>638</v>
      </c>
      <c r="C219" s="7" t="s">
        <v>152</v>
      </c>
      <c r="D219" s="7" t="s">
        <v>67</v>
      </c>
      <c r="E219" s="7" t="str">
        <f>"38/210"</f>
        <v>38/210</v>
      </c>
      <c r="F219" s="7" t="s">
        <v>639</v>
      </c>
      <c r="G219" s="7" t="s">
        <v>640</v>
      </c>
      <c r="H219" s="8">
        <v>22.23</v>
      </c>
    </row>
    <row r="220" spans="1:8" ht="15">
      <c r="A220" s="6">
        <v>219</v>
      </c>
      <c r="B220" s="7" t="s">
        <v>641</v>
      </c>
      <c r="C220" s="7" t="s">
        <v>642</v>
      </c>
      <c r="D220" s="7" t="s">
        <v>48</v>
      </c>
      <c r="E220" s="7" t="str">
        <f>"40/170"</f>
        <v>40/170</v>
      </c>
      <c r="F220" s="7" t="s">
        <v>643</v>
      </c>
      <c r="G220" s="7" t="s">
        <v>644</v>
      </c>
      <c r="H220" s="8">
        <v>22.23</v>
      </c>
    </row>
    <row r="221" spans="1:8" ht="15">
      <c r="A221" s="6">
        <v>220</v>
      </c>
      <c r="B221" s="7" t="s">
        <v>645</v>
      </c>
      <c r="C221" s="7" t="s">
        <v>40</v>
      </c>
      <c r="D221" s="7" t="s">
        <v>48</v>
      </c>
      <c r="E221" s="7" t="str">
        <f>"41/170"</f>
        <v>41/170</v>
      </c>
      <c r="F221" s="7" t="s">
        <v>388</v>
      </c>
      <c r="G221" s="7" t="s">
        <v>646</v>
      </c>
      <c r="H221" s="8">
        <v>22.23</v>
      </c>
    </row>
    <row r="222" spans="1:8" ht="15">
      <c r="A222" s="6">
        <v>221</v>
      </c>
      <c r="B222" s="7" t="s">
        <v>647</v>
      </c>
      <c r="C222" s="7" t="s">
        <v>156</v>
      </c>
      <c r="D222" s="7" t="s">
        <v>224</v>
      </c>
      <c r="E222" s="7" t="str">
        <f>"11/69"</f>
        <v>11/69</v>
      </c>
      <c r="F222" s="7" t="s">
        <v>648</v>
      </c>
      <c r="G222" s="7" t="s">
        <v>649</v>
      </c>
      <c r="H222" s="8">
        <v>22.22</v>
      </c>
    </row>
    <row r="223" spans="1:8" ht="15">
      <c r="A223" s="6">
        <v>222</v>
      </c>
      <c r="B223" s="7" t="s">
        <v>650</v>
      </c>
      <c r="C223" s="7" t="s">
        <v>515</v>
      </c>
      <c r="D223" s="7" t="s">
        <v>67</v>
      </c>
      <c r="E223" s="7" t="str">
        <f>"39/210"</f>
        <v>39/210</v>
      </c>
      <c r="F223" s="7" t="s">
        <v>484</v>
      </c>
      <c r="G223" s="7" t="s">
        <v>651</v>
      </c>
      <c r="H223" s="8">
        <v>22.22</v>
      </c>
    </row>
    <row r="224" spans="1:8" ht="15">
      <c r="A224" s="6">
        <v>223</v>
      </c>
      <c r="B224" s="7" t="s">
        <v>652</v>
      </c>
      <c r="C224" s="7" t="s">
        <v>653</v>
      </c>
      <c r="D224" s="7" t="s">
        <v>48</v>
      </c>
      <c r="E224" s="7" t="str">
        <f>"42/170"</f>
        <v>42/170</v>
      </c>
      <c r="F224" s="7" t="s">
        <v>388</v>
      </c>
      <c r="G224" s="7" t="s">
        <v>654</v>
      </c>
      <c r="H224" s="8">
        <v>22.2</v>
      </c>
    </row>
    <row r="225" spans="1:8" ht="15">
      <c r="A225" s="6">
        <v>224</v>
      </c>
      <c r="B225" s="7" t="s">
        <v>655</v>
      </c>
      <c r="C225" s="7" t="s">
        <v>135</v>
      </c>
      <c r="D225" s="7" t="s">
        <v>28</v>
      </c>
      <c r="E225" s="7" t="str">
        <f>"26/89"</f>
        <v>26/89</v>
      </c>
      <c r="F225" s="7" t="s">
        <v>656</v>
      </c>
      <c r="G225" s="7" t="s">
        <v>657</v>
      </c>
      <c r="H225" s="8">
        <v>22.18</v>
      </c>
    </row>
    <row r="226" spans="1:8" ht="15">
      <c r="A226" s="6">
        <v>225</v>
      </c>
      <c r="B226" s="7" t="s">
        <v>346</v>
      </c>
      <c r="C226" s="7" t="s">
        <v>658</v>
      </c>
      <c r="D226" s="7" t="s">
        <v>584</v>
      </c>
      <c r="E226" s="7" t="str">
        <f>"2/18"</f>
        <v>2/18</v>
      </c>
      <c r="F226" s="7" t="s">
        <v>659</v>
      </c>
      <c r="G226" s="7" t="s">
        <v>660</v>
      </c>
      <c r="H226" s="8">
        <v>22.16</v>
      </c>
    </row>
    <row r="227" spans="1:8" ht="15">
      <c r="A227" s="6">
        <v>226</v>
      </c>
      <c r="B227" s="7" t="s">
        <v>661</v>
      </c>
      <c r="C227" s="7" t="s">
        <v>462</v>
      </c>
      <c r="D227" s="7" t="s">
        <v>67</v>
      </c>
      <c r="E227" s="7" t="str">
        <f>"40/210"</f>
        <v>40/210</v>
      </c>
      <c r="F227" s="7" t="s">
        <v>662</v>
      </c>
      <c r="G227" s="7" t="s">
        <v>663</v>
      </c>
      <c r="H227" s="8">
        <v>22.12</v>
      </c>
    </row>
    <row r="228" spans="1:8" ht="15">
      <c r="A228" s="6">
        <v>227</v>
      </c>
      <c r="B228" s="7" t="s">
        <v>476</v>
      </c>
      <c r="C228" s="7" t="s">
        <v>51</v>
      </c>
      <c r="D228" s="7" t="s">
        <v>67</v>
      </c>
      <c r="E228" s="7" t="str">
        <f>"41/210"</f>
        <v>41/210</v>
      </c>
      <c r="F228" s="7" t="s">
        <v>477</v>
      </c>
      <c r="G228" s="7" t="s">
        <v>664</v>
      </c>
      <c r="H228" s="8">
        <v>22.11</v>
      </c>
    </row>
    <row r="229" spans="1:8" ht="15">
      <c r="A229" s="6">
        <v>228</v>
      </c>
      <c r="B229" s="7" t="s">
        <v>101</v>
      </c>
      <c r="C229" s="7" t="s">
        <v>515</v>
      </c>
      <c r="D229" s="7" t="s">
        <v>67</v>
      </c>
      <c r="E229" s="7" t="str">
        <f>"42/210"</f>
        <v>42/210</v>
      </c>
      <c r="F229" s="7" t="s">
        <v>665</v>
      </c>
      <c r="G229" s="7" t="s">
        <v>666</v>
      </c>
      <c r="H229" s="8">
        <v>22.05</v>
      </c>
    </row>
    <row r="230" spans="1:8" ht="15">
      <c r="A230" s="6">
        <v>229</v>
      </c>
      <c r="B230" s="7" t="s">
        <v>667</v>
      </c>
      <c r="C230" s="7" t="s">
        <v>668</v>
      </c>
      <c r="D230" s="7" t="s">
        <v>584</v>
      </c>
      <c r="E230" s="7" t="str">
        <f>"3/18"</f>
        <v>3/18</v>
      </c>
      <c r="F230" s="7" t="s">
        <v>212</v>
      </c>
      <c r="G230" s="7" t="s">
        <v>669</v>
      </c>
      <c r="H230" s="8">
        <v>22.04</v>
      </c>
    </row>
    <row r="231" spans="1:8" ht="15">
      <c r="A231" s="6">
        <v>230</v>
      </c>
      <c r="B231" s="7" t="s">
        <v>670</v>
      </c>
      <c r="C231" s="7" t="s">
        <v>671</v>
      </c>
      <c r="D231" s="7" t="s">
        <v>48</v>
      </c>
      <c r="E231" s="7" t="str">
        <f>"43/170"</f>
        <v>43/170</v>
      </c>
      <c r="F231" s="7" t="s">
        <v>401</v>
      </c>
      <c r="G231" s="7" t="s">
        <v>672</v>
      </c>
      <c r="H231" s="8">
        <v>22.03</v>
      </c>
    </row>
    <row r="232" spans="1:8" ht="15">
      <c r="A232" s="6">
        <v>231</v>
      </c>
      <c r="B232" s="7" t="s">
        <v>673</v>
      </c>
      <c r="C232" s="7" t="s">
        <v>165</v>
      </c>
      <c r="D232" s="7" t="s">
        <v>67</v>
      </c>
      <c r="E232" s="7" t="str">
        <f>"43/210"</f>
        <v>43/210</v>
      </c>
      <c r="F232" s="7" t="s">
        <v>298</v>
      </c>
      <c r="G232" s="7" t="s">
        <v>674</v>
      </c>
      <c r="H232" s="8">
        <v>22.03</v>
      </c>
    </row>
    <row r="233" spans="1:8" ht="15">
      <c r="A233" s="6">
        <v>232</v>
      </c>
      <c r="B233" s="7" t="s">
        <v>563</v>
      </c>
      <c r="C233" s="7" t="s">
        <v>282</v>
      </c>
      <c r="D233" s="7" t="s">
        <v>28</v>
      </c>
      <c r="E233" s="7" t="str">
        <f>"27/89"</f>
        <v>27/89</v>
      </c>
      <c r="F233" s="7" t="s">
        <v>472</v>
      </c>
      <c r="G233" s="7" t="s">
        <v>675</v>
      </c>
      <c r="H233" s="8">
        <v>22.02</v>
      </c>
    </row>
    <row r="234" spans="1:8" ht="15">
      <c r="A234" s="6">
        <v>233</v>
      </c>
      <c r="B234" s="7" t="s">
        <v>676</v>
      </c>
      <c r="C234" s="7" t="s">
        <v>156</v>
      </c>
      <c r="D234" s="7" t="s">
        <v>48</v>
      </c>
      <c r="E234" s="7" t="str">
        <f>"44/170"</f>
        <v>44/170</v>
      </c>
      <c r="F234" s="7" t="s">
        <v>677</v>
      </c>
      <c r="G234" s="7" t="s">
        <v>678</v>
      </c>
      <c r="H234" s="8">
        <v>22.01</v>
      </c>
    </row>
    <row r="235" spans="1:8" ht="15">
      <c r="A235" s="6">
        <v>234</v>
      </c>
      <c r="B235" s="7" t="s">
        <v>679</v>
      </c>
      <c r="C235" s="7" t="s">
        <v>135</v>
      </c>
      <c r="D235" s="7" t="s">
        <v>48</v>
      </c>
      <c r="E235" s="7" t="str">
        <f>"45/170"</f>
        <v>45/170</v>
      </c>
      <c r="F235" s="7" t="s">
        <v>680</v>
      </c>
      <c r="G235" s="7" t="s">
        <v>681</v>
      </c>
      <c r="H235" s="8">
        <v>22.01</v>
      </c>
    </row>
    <row r="236" spans="1:8" ht="15">
      <c r="A236" s="6">
        <v>235</v>
      </c>
      <c r="B236" s="7" t="s">
        <v>682</v>
      </c>
      <c r="C236" s="7" t="s">
        <v>182</v>
      </c>
      <c r="D236" s="7" t="s">
        <v>348</v>
      </c>
      <c r="E236" s="7" t="str">
        <f>"6/30"</f>
        <v>6/30</v>
      </c>
      <c r="F236" s="7" t="s">
        <v>33</v>
      </c>
      <c r="G236" s="7" t="s">
        <v>683</v>
      </c>
      <c r="H236" s="8">
        <v>22</v>
      </c>
    </row>
    <row r="237" spans="1:8" ht="15">
      <c r="A237" s="6">
        <v>236</v>
      </c>
      <c r="B237" s="7" t="s">
        <v>684</v>
      </c>
      <c r="C237" s="7" t="s">
        <v>223</v>
      </c>
      <c r="D237" s="7" t="s">
        <v>348</v>
      </c>
      <c r="E237" s="7" t="str">
        <f>"7/30"</f>
        <v>7/30</v>
      </c>
      <c r="F237" s="7" t="s">
        <v>33</v>
      </c>
      <c r="G237" s="7" t="s">
        <v>685</v>
      </c>
      <c r="H237" s="8">
        <v>22</v>
      </c>
    </row>
    <row r="238" spans="1:8" ht="15">
      <c r="A238" s="6">
        <v>237</v>
      </c>
      <c r="B238" s="7" t="s">
        <v>686</v>
      </c>
      <c r="C238" s="7" t="s">
        <v>687</v>
      </c>
      <c r="D238" s="7" t="s">
        <v>67</v>
      </c>
      <c r="E238" s="7" t="str">
        <f>"44/210"</f>
        <v>44/210</v>
      </c>
      <c r="F238" s="7" t="s">
        <v>688</v>
      </c>
      <c r="G238" s="7" t="s">
        <v>689</v>
      </c>
      <c r="H238" s="8">
        <v>22</v>
      </c>
    </row>
    <row r="239" spans="1:8" ht="15">
      <c r="A239" s="6">
        <v>238</v>
      </c>
      <c r="B239" s="7" t="s">
        <v>690</v>
      </c>
      <c r="C239" s="7" t="s">
        <v>179</v>
      </c>
      <c r="D239" s="7" t="s">
        <v>67</v>
      </c>
      <c r="E239" s="7" t="str">
        <f>"45/210"</f>
        <v>45/210</v>
      </c>
      <c r="F239" s="7" t="s">
        <v>691</v>
      </c>
      <c r="G239" s="7" t="s">
        <v>692</v>
      </c>
      <c r="H239" s="8">
        <v>21.99</v>
      </c>
    </row>
    <row r="240" spans="1:8" ht="15">
      <c r="A240" s="6">
        <v>239</v>
      </c>
      <c r="B240" s="7" t="s">
        <v>693</v>
      </c>
      <c r="C240" s="7" t="s">
        <v>251</v>
      </c>
      <c r="D240" s="7" t="s">
        <v>67</v>
      </c>
      <c r="E240" s="7" t="str">
        <f>"46/210"</f>
        <v>46/210</v>
      </c>
      <c r="F240" s="7" t="s">
        <v>694</v>
      </c>
      <c r="G240" s="7" t="s">
        <v>695</v>
      </c>
      <c r="H240" s="8">
        <v>21.99</v>
      </c>
    </row>
    <row r="241" spans="1:8" ht="15">
      <c r="A241" s="6">
        <v>240</v>
      </c>
      <c r="B241" s="7" t="s">
        <v>696</v>
      </c>
      <c r="C241" s="7" t="s">
        <v>40</v>
      </c>
      <c r="D241" s="7" t="s">
        <v>67</v>
      </c>
      <c r="E241" s="7" t="str">
        <f>"47/210"</f>
        <v>47/210</v>
      </c>
      <c r="F241" s="7" t="s">
        <v>111</v>
      </c>
      <c r="G241" s="7" t="s">
        <v>697</v>
      </c>
      <c r="H241" s="8">
        <v>21.96</v>
      </c>
    </row>
    <row r="242" spans="1:8" ht="15">
      <c r="A242" s="6">
        <v>241</v>
      </c>
      <c r="B242" s="7" t="s">
        <v>698</v>
      </c>
      <c r="C242" s="7" t="s">
        <v>194</v>
      </c>
      <c r="D242" s="7" t="s">
        <v>48</v>
      </c>
      <c r="E242" s="7" t="str">
        <f>"46/170"</f>
        <v>46/170</v>
      </c>
      <c r="F242" s="7" t="s">
        <v>401</v>
      </c>
      <c r="G242" s="7" t="s">
        <v>699</v>
      </c>
      <c r="H242" s="8">
        <v>21.94</v>
      </c>
    </row>
    <row r="243" spans="1:8" ht="15">
      <c r="A243" s="6">
        <v>242</v>
      </c>
      <c r="B243" s="7" t="s">
        <v>700</v>
      </c>
      <c r="C243" s="7" t="s">
        <v>446</v>
      </c>
      <c r="D243" s="7" t="s">
        <v>28</v>
      </c>
      <c r="E243" s="7" t="str">
        <f>"28/89"</f>
        <v>28/89</v>
      </c>
      <c r="F243" s="7" t="s">
        <v>484</v>
      </c>
      <c r="G243" s="7" t="s">
        <v>701</v>
      </c>
      <c r="H243" s="8">
        <v>21.93</v>
      </c>
    </row>
    <row r="244" spans="1:8" ht="15">
      <c r="A244" s="6">
        <v>243</v>
      </c>
      <c r="B244" s="7" t="s">
        <v>702</v>
      </c>
      <c r="C244" s="7" t="s">
        <v>703</v>
      </c>
      <c r="D244" s="7" t="s">
        <v>67</v>
      </c>
      <c r="E244" s="7" t="str">
        <f>"48/210"</f>
        <v>48/210</v>
      </c>
      <c r="F244" s="7" t="s">
        <v>704</v>
      </c>
      <c r="G244" s="7" t="s">
        <v>705</v>
      </c>
      <c r="H244" s="8">
        <v>21.89</v>
      </c>
    </row>
    <row r="245" spans="1:8" ht="15">
      <c r="A245" s="6">
        <v>244</v>
      </c>
      <c r="B245" s="7" t="s">
        <v>706</v>
      </c>
      <c r="C245" s="7" t="s">
        <v>135</v>
      </c>
      <c r="D245" s="7" t="s">
        <v>48</v>
      </c>
      <c r="E245" s="7" t="str">
        <f>"47/170"</f>
        <v>47/170</v>
      </c>
      <c r="F245" s="7" t="s">
        <v>524</v>
      </c>
      <c r="G245" s="7" t="s">
        <v>707</v>
      </c>
      <c r="H245" s="8">
        <v>21.89</v>
      </c>
    </row>
    <row r="246" spans="1:8" ht="15">
      <c r="A246" s="6">
        <v>245</v>
      </c>
      <c r="B246" s="7" t="s">
        <v>708</v>
      </c>
      <c r="C246" s="7" t="s">
        <v>79</v>
      </c>
      <c r="D246" s="7" t="s">
        <v>28</v>
      </c>
      <c r="E246" s="7" t="str">
        <f>"29/89"</f>
        <v>29/89</v>
      </c>
      <c r="F246" s="7" t="s">
        <v>709</v>
      </c>
      <c r="G246" s="7" t="s">
        <v>710</v>
      </c>
      <c r="H246" s="8">
        <v>21.89</v>
      </c>
    </row>
    <row r="247" spans="1:8" ht="15">
      <c r="A247" s="12">
        <v>246</v>
      </c>
      <c r="B247" s="13" t="s">
        <v>711</v>
      </c>
      <c r="C247" s="13" t="s">
        <v>135</v>
      </c>
      <c r="D247" s="13" t="s">
        <v>67</v>
      </c>
      <c r="E247" s="13" t="str">
        <f>"49/210"</f>
        <v>49/210</v>
      </c>
      <c r="F247" s="13" t="s">
        <v>712</v>
      </c>
      <c r="G247" s="13" t="s">
        <v>713</v>
      </c>
      <c r="H247" s="14">
        <v>21.88</v>
      </c>
    </row>
    <row r="248" spans="1:8" ht="15">
      <c r="A248" s="6">
        <v>247</v>
      </c>
      <c r="B248" s="7" t="s">
        <v>714</v>
      </c>
      <c r="C248" s="7" t="s">
        <v>715</v>
      </c>
      <c r="D248" s="7" t="s">
        <v>67</v>
      </c>
      <c r="E248" s="7" t="str">
        <f>"50/210"</f>
        <v>50/210</v>
      </c>
      <c r="F248" s="7" t="s">
        <v>188</v>
      </c>
      <c r="G248" s="7" t="s">
        <v>716</v>
      </c>
      <c r="H248" s="8">
        <v>21.86</v>
      </c>
    </row>
    <row r="249" spans="1:8" ht="15">
      <c r="A249" s="6">
        <v>248</v>
      </c>
      <c r="B249" s="7" t="s">
        <v>717</v>
      </c>
      <c r="C249" s="7" t="s">
        <v>79</v>
      </c>
      <c r="D249" s="7" t="s">
        <v>67</v>
      </c>
      <c r="E249" s="7" t="str">
        <f>"51/210"</f>
        <v>51/210</v>
      </c>
      <c r="F249" s="7" t="s">
        <v>718</v>
      </c>
      <c r="G249" s="7" t="s">
        <v>719</v>
      </c>
      <c r="H249" s="8">
        <v>21.85</v>
      </c>
    </row>
    <row r="250" spans="1:8" ht="15">
      <c r="A250" s="6">
        <v>249</v>
      </c>
      <c r="B250" s="7" t="s">
        <v>720</v>
      </c>
      <c r="C250" s="7" t="s">
        <v>515</v>
      </c>
      <c r="D250" s="7" t="s">
        <v>48</v>
      </c>
      <c r="E250" s="7" t="str">
        <f>"48/170"</f>
        <v>48/170</v>
      </c>
      <c r="F250" s="7" t="s">
        <v>576</v>
      </c>
      <c r="G250" s="7" t="s">
        <v>721</v>
      </c>
      <c r="H250" s="8">
        <v>21.85</v>
      </c>
    </row>
    <row r="251" spans="1:8" ht="15">
      <c r="A251" s="6">
        <v>250</v>
      </c>
      <c r="B251" s="7" t="s">
        <v>722</v>
      </c>
      <c r="C251" s="7" t="s">
        <v>187</v>
      </c>
      <c r="D251" s="7" t="s">
        <v>48</v>
      </c>
      <c r="E251" s="7" t="str">
        <f>"49/170"</f>
        <v>49/170</v>
      </c>
      <c r="F251" s="7" t="s">
        <v>723</v>
      </c>
      <c r="G251" s="7" t="s">
        <v>724</v>
      </c>
      <c r="H251" s="8">
        <v>21.85</v>
      </c>
    </row>
    <row r="252" spans="1:8" ht="15">
      <c r="A252" s="6">
        <v>251</v>
      </c>
      <c r="B252" s="7" t="s">
        <v>725</v>
      </c>
      <c r="C252" s="7" t="s">
        <v>165</v>
      </c>
      <c r="D252" s="7" t="s">
        <v>67</v>
      </c>
      <c r="E252" s="7" t="str">
        <f>"52/210"</f>
        <v>52/210</v>
      </c>
      <c r="F252" s="7" t="s">
        <v>726</v>
      </c>
      <c r="G252" s="7" t="s">
        <v>727</v>
      </c>
      <c r="H252" s="8">
        <v>21.85</v>
      </c>
    </row>
    <row r="253" spans="1:8" ht="15">
      <c r="A253" s="6">
        <v>252</v>
      </c>
      <c r="B253" s="7" t="s">
        <v>728</v>
      </c>
      <c r="C253" s="7" t="s">
        <v>47</v>
      </c>
      <c r="D253" s="7" t="s">
        <v>67</v>
      </c>
      <c r="E253" s="7" t="str">
        <f>"53/210"</f>
        <v>53/210</v>
      </c>
      <c r="F253" s="7" t="s">
        <v>729</v>
      </c>
      <c r="G253" s="7" t="s">
        <v>730</v>
      </c>
      <c r="H253" s="8">
        <v>21.83</v>
      </c>
    </row>
    <row r="254" spans="1:8" ht="15">
      <c r="A254" s="6">
        <v>253</v>
      </c>
      <c r="B254" s="7" t="s">
        <v>731</v>
      </c>
      <c r="C254" s="7" t="s">
        <v>141</v>
      </c>
      <c r="D254" s="7" t="s">
        <v>224</v>
      </c>
      <c r="E254" s="7" t="str">
        <f>"12/69"</f>
        <v>12/69</v>
      </c>
      <c r="F254" s="7" t="s">
        <v>512</v>
      </c>
      <c r="G254" s="7" t="s">
        <v>730</v>
      </c>
      <c r="H254" s="8">
        <v>21.83</v>
      </c>
    </row>
    <row r="255" spans="1:8" ht="15">
      <c r="A255" s="6">
        <v>254</v>
      </c>
      <c r="B255" s="7" t="s">
        <v>732</v>
      </c>
      <c r="C255" s="7" t="s">
        <v>40</v>
      </c>
      <c r="D255" s="7" t="s">
        <v>48</v>
      </c>
      <c r="E255" s="7" t="str">
        <f>"50/170"</f>
        <v>50/170</v>
      </c>
      <c r="F255" s="7" t="s">
        <v>733</v>
      </c>
      <c r="G255" s="7" t="s">
        <v>734</v>
      </c>
      <c r="H255" s="8">
        <v>21.83</v>
      </c>
    </row>
    <row r="256" spans="1:8" ht="15">
      <c r="A256" s="6">
        <v>255</v>
      </c>
      <c r="B256" s="7" t="s">
        <v>735</v>
      </c>
      <c r="C256" s="7" t="s">
        <v>179</v>
      </c>
      <c r="D256" s="7" t="s">
        <v>67</v>
      </c>
      <c r="E256" s="7" t="str">
        <f>"54/210"</f>
        <v>54/210</v>
      </c>
      <c r="F256" s="7" t="s">
        <v>381</v>
      </c>
      <c r="G256" s="7" t="s">
        <v>736</v>
      </c>
      <c r="H256" s="8">
        <v>21.83</v>
      </c>
    </row>
    <row r="257" spans="1:8" ht="15">
      <c r="A257" s="6">
        <v>256</v>
      </c>
      <c r="B257" s="7" t="s">
        <v>737</v>
      </c>
      <c r="C257" s="7" t="s">
        <v>377</v>
      </c>
      <c r="D257" s="7" t="s">
        <v>224</v>
      </c>
      <c r="E257" s="7" t="str">
        <f>"13/69"</f>
        <v>13/69</v>
      </c>
      <c r="F257" s="7" t="s">
        <v>738</v>
      </c>
      <c r="G257" s="7" t="s">
        <v>739</v>
      </c>
      <c r="H257" s="8">
        <v>21.82</v>
      </c>
    </row>
    <row r="258" spans="1:8" ht="15">
      <c r="A258" s="6">
        <v>257</v>
      </c>
      <c r="B258" s="7" t="s">
        <v>740</v>
      </c>
      <c r="C258" s="7" t="s">
        <v>741</v>
      </c>
      <c r="D258" s="7" t="s">
        <v>224</v>
      </c>
      <c r="E258" s="7" t="str">
        <f>"14/69"</f>
        <v>14/69</v>
      </c>
      <c r="F258" s="7" t="s">
        <v>392</v>
      </c>
      <c r="G258" s="7" t="s">
        <v>742</v>
      </c>
      <c r="H258" s="8">
        <v>21.81</v>
      </c>
    </row>
    <row r="259" spans="1:8" ht="15">
      <c r="A259" s="6">
        <v>258</v>
      </c>
      <c r="B259" s="7" t="s">
        <v>743</v>
      </c>
      <c r="C259" s="7" t="s">
        <v>744</v>
      </c>
      <c r="D259" s="7" t="s">
        <v>584</v>
      </c>
      <c r="E259" s="7" t="str">
        <f>"4/18"</f>
        <v>4/18</v>
      </c>
      <c r="F259" s="7" t="s">
        <v>111</v>
      </c>
      <c r="G259" s="7" t="s">
        <v>745</v>
      </c>
      <c r="H259" s="8">
        <v>21.81</v>
      </c>
    </row>
    <row r="260" spans="1:8" ht="15">
      <c r="A260" s="6">
        <v>259</v>
      </c>
      <c r="B260" s="7" t="s">
        <v>746</v>
      </c>
      <c r="C260" s="7" t="s">
        <v>747</v>
      </c>
      <c r="D260" s="7" t="s">
        <v>72</v>
      </c>
      <c r="E260" s="7" t="str">
        <f>"47/81"</f>
        <v>47/81</v>
      </c>
      <c r="F260" s="7" t="s">
        <v>748</v>
      </c>
      <c r="G260" s="7" t="s">
        <v>749</v>
      </c>
      <c r="H260" s="8">
        <v>21.79</v>
      </c>
    </row>
    <row r="261" spans="1:8" ht="15">
      <c r="A261" s="6">
        <v>260</v>
      </c>
      <c r="B261" s="7" t="s">
        <v>750</v>
      </c>
      <c r="C261" s="7" t="s">
        <v>165</v>
      </c>
      <c r="D261" s="7" t="s">
        <v>67</v>
      </c>
      <c r="E261" s="7" t="str">
        <f>"55/210"</f>
        <v>55/210</v>
      </c>
      <c r="F261" s="7" t="s">
        <v>751</v>
      </c>
      <c r="G261" s="7" t="s">
        <v>752</v>
      </c>
      <c r="H261" s="8">
        <v>21.79</v>
      </c>
    </row>
    <row r="262" spans="1:8" ht="15">
      <c r="A262" s="6">
        <v>261</v>
      </c>
      <c r="B262" s="7" t="s">
        <v>753</v>
      </c>
      <c r="C262" s="7" t="s">
        <v>219</v>
      </c>
      <c r="D262" s="7" t="s">
        <v>28</v>
      </c>
      <c r="E262" s="7" t="str">
        <f>"30/89"</f>
        <v>30/89</v>
      </c>
      <c r="F262" s="7" t="s">
        <v>754</v>
      </c>
      <c r="G262" s="7" t="s">
        <v>755</v>
      </c>
      <c r="H262" s="8">
        <v>21.78</v>
      </c>
    </row>
    <row r="263" spans="1:8" ht="15">
      <c r="A263" s="6">
        <v>262</v>
      </c>
      <c r="B263" s="7" t="s">
        <v>756</v>
      </c>
      <c r="C263" s="7" t="s">
        <v>757</v>
      </c>
      <c r="D263" s="7" t="s">
        <v>117</v>
      </c>
      <c r="E263" s="7" t="str">
        <f>"27/138"</f>
        <v>27/138</v>
      </c>
      <c r="F263" s="7" t="s">
        <v>758</v>
      </c>
      <c r="G263" s="7" t="s">
        <v>759</v>
      </c>
      <c r="H263" s="8">
        <v>21.78</v>
      </c>
    </row>
    <row r="264" spans="1:8" ht="15">
      <c r="A264" s="6">
        <v>263</v>
      </c>
      <c r="B264" s="7" t="s">
        <v>760</v>
      </c>
      <c r="C264" s="7" t="s">
        <v>544</v>
      </c>
      <c r="D264" s="7" t="s">
        <v>48</v>
      </c>
      <c r="E264" s="7" t="str">
        <f>"51/170"</f>
        <v>51/170</v>
      </c>
      <c r="F264" s="7" t="s">
        <v>68</v>
      </c>
      <c r="G264" s="7" t="s">
        <v>761</v>
      </c>
      <c r="H264" s="8">
        <v>21.77</v>
      </c>
    </row>
    <row r="265" spans="1:8" ht="15">
      <c r="A265" s="6">
        <v>264</v>
      </c>
      <c r="B265" s="7" t="s">
        <v>762</v>
      </c>
      <c r="C265" s="7" t="s">
        <v>763</v>
      </c>
      <c r="D265" s="7" t="s">
        <v>48</v>
      </c>
      <c r="E265" s="7" t="str">
        <f>"52/170"</f>
        <v>52/170</v>
      </c>
      <c r="F265" s="7" t="s">
        <v>41</v>
      </c>
      <c r="G265" s="7" t="s">
        <v>764</v>
      </c>
      <c r="H265" s="8">
        <v>21.76</v>
      </c>
    </row>
    <row r="266" spans="1:8" ht="15">
      <c r="A266" s="6">
        <v>265</v>
      </c>
      <c r="B266" s="7" t="s">
        <v>765</v>
      </c>
      <c r="C266" s="7" t="s">
        <v>462</v>
      </c>
      <c r="D266" s="7" t="s">
        <v>28</v>
      </c>
      <c r="E266" s="7" t="str">
        <f>"31/89"</f>
        <v>31/89</v>
      </c>
      <c r="F266" s="7" t="s">
        <v>305</v>
      </c>
      <c r="G266" s="7" t="s">
        <v>766</v>
      </c>
      <c r="H266" s="8">
        <v>21.76</v>
      </c>
    </row>
    <row r="267" spans="1:8" ht="15">
      <c r="A267" s="6">
        <v>266</v>
      </c>
      <c r="B267" s="7" t="s">
        <v>767</v>
      </c>
      <c r="C267" s="7" t="s">
        <v>229</v>
      </c>
      <c r="D267" s="7" t="s">
        <v>72</v>
      </c>
      <c r="E267" s="7" t="str">
        <f>"48/81"</f>
        <v>48/81</v>
      </c>
      <c r="F267" s="7" t="s">
        <v>308</v>
      </c>
      <c r="G267" s="7" t="s">
        <v>768</v>
      </c>
      <c r="H267" s="8">
        <v>21.74</v>
      </c>
    </row>
    <row r="268" spans="1:8" ht="15">
      <c r="A268" s="6">
        <v>267</v>
      </c>
      <c r="B268" s="7" t="s">
        <v>769</v>
      </c>
      <c r="C268" s="7" t="s">
        <v>229</v>
      </c>
      <c r="D268" s="7" t="s">
        <v>224</v>
      </c>
      <c r="E268" s="7" t="str">
        <f>"15/69"</f>
        <v>15/69</v>
      </c>
      <c r="F268" s="7" t="s">
        <v>770</v>
      </c>
      <c r="G268" s="7" t="s">
        <v>771</v>
      </c>
      <c r="H268" s="8">
        <v>21.73</v>
      </c>
    </row>
    <row r="269" spans="1:8" ht="15">
      <c r="A269" s="6">
        <v>268</v>
      </c>
      <c r="B269" s="7" t="s">
        <v>772</v>
      </c>
      <c r="C269" s="7" t="s">
        <v>741</v>
      </c>
      <c r="D269" s="7" t="s">
        <v>224</v>
      </c>
      <c r="E269" s="7" t="str">
        <f>"16/69"</f>
        <v>16/69</v>
      </c>
      <c r="F269" s="7" t="s">
        <v>87</v>
      </c>
      <c r="G269" s="7" t="s">
        <v>773</v>
      </c>
      <c r="H269" s="8">
        <v>21.73</v>
      </c>
    </row>
    <row r="270" spans="1:8" ht="15">
      <c r="A270" s="6">
        <v>269</v>
      </c>
      <c r="B270" s="7" t="s">
        <v>774</v>
      </c>
      <c r="C270" s="7" t="s">
        <v>40</v>
      </c>
      <c r="D270" s="7" t="s">
        <v>28</v>
      </c>
      <c r="E270" s="7" t="str">
        <f>"32/89"</f>
        <v>32/89</v>
      </c>
      <c r="F270" s="7" t="s">
        <v>463</v>
      </c>
      <c r="G270" s="7" t="s">
        <v>775</v>
      </c>
      <c r="H270" s="8">
        <v>21.73</v>
      </c>
    </row>
    <row r="271" spans="1:8" ht="15">
      <c r="A271" s="6">
        <v>270</v>
      </c>
      <c r="B271" s="7" t="s">
        <v>776</v>
      </c>
      <c r="C271" s="7" t="s">
        <v>79</v>
      </c>
      <c r="D271" s="7" t="s">
        <v>117</v>
      </c>
      <c r="E271" s="7" t="str">
        <f>"28/138"</f>
        <v>28/138</v>
      </c>
      <c r="F271" s="7" t="s">
        <v>777</v>
      </c>
      <c r="G271" s="7" t="s">
        <v>778</v>
      </c>
      <c r="H271" s="8">
        <v>21.67</v>
      </c>
    </row>
    <row r="272" spans="1:8" ht="15">
      <c r="A272" s="6">
        <v>271</v>
      </c>
      <c r="B272" s="7" t="s">
        <v>779</v>
      </c>
      <c r="C272" s="7" t="s">
        <v>152</v>
      </c>
      <c r="D272" s="7" t="s">
        <v>67</v>
      </c>
      <c r="E272" s="7" t="str">
        <f>"56/210"</f>
        <v>56/210</v>
      </c>
      <c r="F272" s="7" t="s">
        <v>780</v>
      </c>
      <c r="G272" s="7" t="s">
        <v>781</v>
      </c>
      <c r="H272" s="8">
        <v>21.67</v>
      </c>
    </row>
    <row r="273" spans="1:8" ht="15">
      <c r="A273" s="6">
        <v>272</v>
      </c>
      <c r="B273" s="7" t="s">
        <v>782</v>
      </c>
      <c r="C273" s="7" t="s">
        <v>757</v>
      </c>
      <c r="D273" s="7" t="s">
        <v>117</v>
      </c>
      <c r="E273" s="7" t="str">
        <f>"29/138"</f>
        <v>29/138</v>
      </c>
      <c r="F273" s="7" t="s">
        <v>242</v>
      </c>
      <c r="G273" s="7" t="s">
        <v>783</v>
      </c>
      <c r="H273" s="8">
        <v>21.67</v>
      </c>
    </row>
    <row r="274" spans="1:8" ht="15">
      <c r="A274" s="6">
        <v>273</v>
      </c>
      <c r="B274" s="7" t="s">
        <v>556</v>
      </c>
      <c r="C274" s="7" t="s">
        <v>165</v>
      </c>
      <c r="D274" s="7" t="s">
        <v>48</v>
      </c>
      <c r="E274" s="7" t="str">
        <f>"53/170"</f>
        <v>53/170</v>
      </c>
      <c r="F274" s="7" t="s">
        <v>132</v>
      </c>
      <c r="G274" s="7" t="s">
        <v>784</v>
      </c>
      <c r="H274" s="8">
        <v>21.66</v>
      </c>
    </row>
    <row r="275" spans="1:8" ht="15">
      <c r="A275" s="6">
        <v>274</v>
      </c>
      <c r="B275" s="7" t="s">
        <v>785</v>
      </c>
      <c r="C275" s="7" t="s">
        <v>786</v>
      </c>
      <c r="D275" s="7" t="s">
        <v>67</v>
      </c>
      <c r="E275" s="7" t="str">
        <f>"57/210"</f>
        <v>57/210</v>
      </c>
      <c r="F275" s="7" t="s">
        <v>787</v>
      </c>
      <c r="G275" s="7" t="s">
        <v>788</v>
      </c>
      <c r="H275" s="8">
        <v>21.65</v>
      </c>
    </row>
    <row r="276" spans="1:8" ht="15">
      <c r="A276" s="6">
        <v>275</v>
      </c>
      <c r="B276" s="7" t="s">
        <v>789</v>
      </c>
      <c r="C276" s="7" t="s">
        <v>179</v>
      </c>
      <c r="D276" s="7" t="s">
        <v>67</v>
      </c>
      <c r="E276" s="7" t="str">
        <f>"58/210"</f>
        <v>58/210</v>
      </c>
      <c r="F276" s="7" t="s">
        <v>790</v>
      </c>
      <c r="G276" s="7" t="s">
        <v>791</v>
      </c>
      <c r="H276" s="8">
        <v>21.59</v>
      </c>
    </row>
    <row r="277" spans="1:8" ht="15">
      <c r="A277" s="6">
        <v>276</v>
      </c>
      <c r="B277" s="7" t="s">
        <v>703</v>
      </c>
      <c r="C277" s="7" t="s">
        <v>446</v>
      </c>
      <c r="D277" s="7" t="s">
        <v>48</v>
      </c>
      <c r="E277" s="7" t="str">
        <f>"54/170"</f>
        <v>54/170</v>
      </c>
      <c r="F277" s="7" t="s">
        <v>472</v>
      </c>
      <c r="G277" s="7" t="s">
        <v>791</v>
      </c>
      <c r="H277" s="8">
        <v>21.59</v>
      </c>
    </row>
    <row r="278" spans="1:8" ht="15">
      <c r="A278" s="6">
        <v>277</v>
      </c>
      <c r="B278" s="7" t="s">
        <v>792</v>
      </c>
      <c r="C278" s="7" t="s">
        <v>128</v>
      </c>
      <c r="D278" s="7" t="s">
        <v>117</v>
      </c>
      <c r="E278" s="7" t="str">
        <f>"30/138"</f>
        <v>30/138</v>
      </c>
      <c r="F278" s="7" t="s">
        <v>751</v>
      </c>
      <c r="G278" s="7" t="s">
        <v>793</v>
      </c>
      <c r="H278" s="8">
        <v>21.53</v>
      </c>
    </row>
    <row r="279" spans="1:8" ht="15">
      <c r="A279" s="6">
        <v>278</v>
      </c>
      <c r="B279" s="7" t="s">
        <v>794</v>
      </c>
      <c r="C279" s="7" t="s">
        <v>135</v>
      </c>
      <c r="D279" s="7" t="s">
        <v>67</v>
      </c>
      <c r="E279" s="7" t="str">
        <f>"59/210"</f>
        <v>59/210</v>
      </c>
      <c r="F279" s="7" t="s">
        <v>770</v>
      </c>
      <c r="G279" s="7" t="s">
        <v>795</v>
      </c>
      <c r="H279" s="8">
        <v>21.52</v>
      </c>
    </row>
    <row r="280" spans="1:8" ht="15">
      <c r="A280" s="6">
        <v>279</v>
      </c>
      <c r="B280" s="7" t="s">
        <v>796</v>
      </c>
      <c r="C280" s="7" t="s">
        <v>135</v>
      </c>
      <c r="D280" s="7" t="s">
        <v>67</v>
      </c>
      <c r="E280" s="7" t="str">
        <f>"60/210"</f>
        <v>60/210</v>
      </c>
      <c r="F280" s="7" t="s">
        <v>87</v>
      </c>
      <c r="G280" s="7" t="s">
        <v>797</v>
      </c>
      <c r="H280" s="8">
        <v>21.51</v>
      </c>
    </row>
    <row r="281" spans="1:8" ht="15">
      <c r="A281" s="6">
        <v>280</v>
      </c>
      <c r="B281" s="7" t="s">
        <v>798</v>
      </c>
      <c r="C281" s="7" t="s">
        <v>799</v>
      </c>
      <c r="D281" s="7" t="s">
        <v>584</v>
      </c>
      <c r="E281" s="7" t="str">
        <f>"5/18"</f>
        <v>5/18</v>
      </c>
      <c r="F281" s="7" t="s">
        <v>68</v>
      </c>
      <c r="G281" s="7" t="s">
        <v>800</v>
      </c>
      <c r="H281" s="8">
        <v>21.5</v>
      </c>
    </row>
    <row r="282" spans="1:8" ht="15">
      <c r="A282" s="6">
        <v>281</v>
      </c>
      <c r="B282" s="7" t="s">
        <v>801</v>
      </c>
      <c r="C282" s="7" t="s">
        <v>802</v>
      </c>
      <c r="D282" s="7" t="s">
        <v>72</v>
      </c>
      <c r="E282" s="7" t="str">
        <f>"49/81"</f>
        <v>49/81</v>
      </c>
      <c r="F282" s="7" t="s">
        <v>803</v>
      </c>
      <c r="G282" s="7" t="s">
        <v>804</v>
      </c>
      <c r="H282" s="8">
        <v>21.49</v>
      </c>
    </row>
    <row r="283" spans="1:8" ht="15">
      <c r="A283" s="6">
        <v>282</v>
      </c>
      <c r="B283" s="7" t="s">
        <v>805</v>
      </c>
      <c r="C283" s="7" t="s">
        <v>806</v>
      </c>
      <c r="D283" s="7" t="s">
        <v>584</v>
      </c>
      <c r="E283" s="7" t="str">
        <f>"6/18"</f>
        <v>6/18</v>
      </c>
      <c r="F283" s="7" t="s">
        <v>619</v>
      </c>
      <c r="G283" s="7" t="s">
        <v>807</v>
      </c>
      <c r="H283" s="8">
        <v>21.48</v>
      </c>
    </row>
    <row r="284" spans="1:8" ht="15">
      <c r="A284" s="6">
        <v>283</v>
      </c>
      <c r="B284" s="7" t="s">
        <v>808</v>
      </c>
      <c r="C284" s="7" t="s">
        <v>446</v>
      </c>
      <c r="D284" s="7" t="s">
        <v>224</v>
      </c>
      <c r="E284" s="7" t="str">
        <f>"17/69"</f>
        <v>17/69</v>
      </c>
      <c r="F284" s="7" t="s">
        <v>648</v>
      </c>
      <c r="G284" s="7" t="s">
        <v>809</v>
      </c>
      <c r="H284" s="8">
        <v>21.48</v>
      </c>
    </row>
    <row r="285" spans="1:8" ht="15">
      <c r="A285" s="6">
        <v>284</v>
      </c>
      <c r="B285" s="7" t="s">
        <v>810</v>
      </c>
      <c r="C285" s="7" t="s">
        <v>179</v>
      </c>
      <c r="D285" s="7" t="s">
        <v>48</v>
      </c>
      <c r="E285" s="7" t="str">
        <f>"55/170"</f>
        <v>55/170</v>
      </c>
      <c r="F285" s="7" t="s">
        <v>811</v>
      </c>
      <c r="G285" s="7" t="s">
        <v>812</v>
      </c>
      <c r="H285" s="8">
        <v>21.43</v>
      </c>
    </row>
    <row r="286" spans="1:8" ht="15">
      <c r="A286" s="6">
        <v>285</v>
      </c>
      <c r="B286" s="7" t="s">
        <v>813</v>
      </c>
      <c r="C286" s="7" t="s">
        <v>814</v>
      </c>
      <c r="D286" s="7" t="s">
        <v>72</v>
      </c>
      <c r="E286" s="7" t="str">
        <f>"50/81"</f>
        <v>50/81</v>
      </c>
      <c r="F286" s="7" t="s">
        <v>29</v>
      </c>
      <c r="G286" s="7" t="s">
        <v>815</v>
      </c>
      <c r="H286" s="8">
        <v>21.43</v>
      </c>
    </row>
    <row r="287" spans="1:8" ht="15">
      <c r="A287" s="6">
        <v>286</v>
      </c>
      <c r="B287" s="7" t="s">
        <v>816</v>
      </c>
      <c r="C287" s="7" t="s">
        <v>817</v>
      </c>
      <c r="D287" s="7" t="s">
        <v>28</v>
      </c>
      <c r="E287" s="7" t="str">
        <f>"33/89"</f>
        <v>33/89</v>
      </c>
      <c r="F287" s="7" t="s">
        <v>401</v>
      </c>
      <c r="G287" s="7" t="s">
        <v>818</v>
      </c>
      <c r="H287" s="8">
        <v>21.43</v>
      </c>
    </row>
    <row r="288" spans="1:8" ht="15">
      <c r="A288" s="6">
        <v>287</v>
      </c>
      <c r="B288" s="7" t="s">
        <v>819</v>
      </c>
      <c r="C288" s="7" t="s">
        <v>47</v>
      </c>
      <c r="D288" s="7" t="s">
        <v>67</v>
      </c>
      <c r="E288" s="7" t="str">
        <f>"61/210"</f>
        <v>61/210</v>
      </c>
      <c r="F288" s="7" t="s">
        <v>405</v>
      </c>
      <c r="G288" s="7" t="s">
        <v>820</v>
      </c>
      <c r="H288" s="8">
        <v>21.42</v>
      </c>
    </row>
    <row r="289" spans="1:8" ht="15">
      <c r="A289" s="6">
        <v>288</v>
      </c>
      <c r="B289" s="7" t="s">
        <v>821</v>
      </c>
      <c r="C289" s="7" t="s">
        <v>223</v>
      </c>
      <c r="D289" s="7" t="s">
        <v>67</v>
      </c>
      <c r="E289" s="7" t="str">
        <f>"62/210"</f>
        <v>62/210</v>
      </c>
      <c r="F289" s="7" t="s">
        <v>610</v>
      </c>
      <c r="G289" s="7" t="s">
        <v>822</v>
      </c>
      <c r="H289" s="8">
        <v>21.36</v>
      </c>
    </row>
    <row r="290" spans="1:8" ht="15">
      <c r="A290" s="6">
        <v>289</v>
      </c>
      <c r="B290" s="7" t="s">
        <v>823</v>
      </c>
      <c r="C290" s="7" t="s">
        <v>824</v>
      </c>
      <c r="D290" s="7" t="s">
        <v>825</v>
      </c>
      <c r="E290" s="7" t="str">
        <f>"1/10"</f>
        <v>1/10</v>
      </c>
      <c r="F290" s="7" t="s">
        <v>305</v>
      </c>
      <c r="G290" s="7" t="s">
        <v>826</v>
      </c>
      <c r="H290" s="8">
        <v>21.29</v>
      </c>
    </row>
    <row r="291" spans="1:8" ht="15">
      <c r="A291" s="6">
        <v>290</v>
      </c>
      <c r="B291" s="7" t="s">
        <v>474</v>
      </c>
      <c r="C291" s="7" t="s">
        <v>262</v>
      </c>
      <c r="D291" s="7" t="s">
        <v>72</v>
      </c>
      <c r="E291" s="7" t="str">
        <f>"51/81"</f>
        <v>51/81</v>
      </c>
      <c r="F291" s="7" t="s">
        <v>576</v>
      </c>
      <c r="G291" s="7" t="s">
        <v>827</v>
      </c>
      <c r="H291" s="8">
        <v>21.29</v>
      </c>
    </row>
    <row r="292" spans="1:8" ht="15">
      <c r="A292" s="6">
        <v>291</v>
      </c>
      <c r="B292" s="7" t="s">
        <v>828</v>
      </c>
      <c r="C292" s="7" t="s">
        <v>165</v>
      </c>
      <c r="D292" s="7" t="s">
        <v>72</v>
      </c>
      <c r="E292" s="7" t="str">
        <f>"52/81"</f>
        <v>52/81</v>
      </c>
      <c r="F292" s="7" t="s">
        <v>829</v>
      </c>
      <c r="G292" s="7" t="s">
        <v>830</v>
      </c>
      <c r="H292" s="8">
        <v>21.28</v>
      </c>
    </row>
    <row r="293" spans="1:8" ht="15">
      <c r="A293" s="6">
        <v>292</v>
      </c>
      <c r="B293" s="7" t="s">
        <v>831</v>
      </c>
      <c r="C293" s="7" t="s">
        <v>51</v>
      </c>
      <c r="D293" s="7" t="s">
        <v>224</v>
      </c>
      <c r="E293" s="7" t="str">
        <f>"18/69"</f>
        <v>18/69</v>
      </c>
      <c r="F293" s="7" t="s">
        <v>829</v>
      </c>
      <c r="G293" s="7" t="s">
        <v>832</v>
      </c>
      <c r="H293" s="8">
        <v>21.28</v>
      </c>
    </row>
    <row r="294" spans="1:8" ht="15">
      <c r="A294" s="6">
        <v>293</v>
      </c>
      <c r="B294" s="7" t="s">
        <v>776</v>
      </c>
      <c r="C294" s="7" t="s">
        <v>27</v>
      </c>
      <c r="D294" s="7" t="s">
        <v>67</v>
      </c>
      <c r="E294" s="7" t="str">
        <f>"63/210"</f>
        <v>63/210</v>
      </c>
      <c r="F294" s="7" t="s">
        <v>610</v>
      </c>
      <c r="G294" s="7" t="s">
        <v>833</v>
      </c>
      <c r="H294" s="8">
        <v>21.27</v>
      </c>
    </row>
    <row r="295" spans="1:8" ht="15">
      <c r="A295" s="6">
        <v>294</v>
      </c>
      <c r="B295" s="7" t="s">
        <v>834</v>
      </c>
      <c r="C295" s="7" t="s">
        <v>165</v>
      </c>
      <c r="D295" s="7" t="s">
        <v>224</v>
      </c>
      <c r="E295" s="7" t="str">
        <f>"19/69"</f>
        <v>19/69</v>
      </c>
      <c r="F295" s="7" t="s">
        <v>305</v>
      </c>
      <c r="G295" s="7" t="s">
        <v>835</v>
      </c>
      <c r="H295" s="8">
        <v>21.27</v>
      </c>
    </row>
    <row r="296" spans="1:8" ht="15">
      <c r="A296" s="6">
        <v>295</v>
      </c>
      <c r="B296" s="7" t="s">
        <v>836</v>
      </c>
      <c r="C296" s="7" t="s">
        <v>96</v>
      </c>
      <c r="D296" s="7" t="s">
        <v>67</v>
      </c>
      <c r="E296" s="7" t="str">
        <f>"64/210"</f>
        <v>64/210</v>
      </c>
      <c r="F296" s="7" t="s">
        <v>29</v>
      </c>
      <c r="G296" s="7" t="s">
        <v>837</v>
      </c>
      <c r="H296" s="8">
        <v>21.27</v>
      </c>
    </row>
    <row r="297" spans="1:8" ht="15">
      <c r="A297" s="6">
        <v>296</v>
      </c>
      <c r="B297" s="7" t="s">
        <v>838</v>
      </c>
      <c r="C297" s="7" t="s">
        <v>839</v>
      </c>
      <c r="D297" s="7" t="s">
        <v>48</v>
      </c>
      <c r="E297" s="7" t="str">
        <f>"56/170"</f>
        <v>56/170</v>
      </c>
      <c r="F297" s="7" t="s">
        <v>596</v>
      </c>
      <c r="G297" s="7" t="s">
        <v>840</v>
      </c>
      <c r="H297" s="8">
        <v>21.26</v>
      </c>
    </row>
    <row r="298" spans="1:8" ht="15">
      <c r="A298" s="6">
        <v>297</v>
      </c>
      <c r="B298" s="7" t="s">
        <v>841</v>
      </c>
      <c r="C298" s="7" t="s">
        <v>187</v>
      </c>
      <c r="D298" s="7" t="s">
        <v>48</v>
      </c>
      <c r="E298" s="7" t="str">
        <f>"57/170"</f>
        <v>57/170</v>
      </c>
      <c r="F298" s="7" t="s">
        <v>758</v>
      </c>
      <c r="G298" s="7" t="s">
        <v>842</v>
      </c>
      <c r="H298" s="8">
        <v>21.26</v>
      </c>
    </row>
    <row r="299" spans="1:8" ht="15">
      <c r="A299" s="6">
        <v>298</v>
      </c>
      <c r="B299" s="7" t="s">
        <v>843</v>
      </c>
      <c r="C299" s="7" t="s">
        <v>844</v>
      </c>
      <c r="D299" s="7" t="s">
        <v>48</v>
      </c>
      <c r="E299" s="7" t="str">
        <f>"58/170"</f>
        <v>58/170</v>
      </c>
      <c r="F299" s="7" t="s">
        <v>845</v>
      </c>
      <c r="G299" s="7" t="s">
        <v>846</v>
      </c>
      <c r="H299" s="8">
        <v>21.26</v>
      </c>
    </row>
    <row r="300" spans="1:8" ht="15">
      <c r="A300" s="6">
        <v>299</v>
      </c>
      <c r="B300" s="7" t="s">
        <v>847</v>
      </c>
      <c r="C300" s="7" t="s">
        <v>219</v>
      </c>
      <c r="D300" s="7" t="s">
        <v>28</v>
      </c>
      <c r="E300" s="7" t="str">
        <f>"34/89"</f>
        <v>34/89</v>
      </c>
      <c r="F300" s="7" t="s">
        <v>230</v>
      </c>
      <c r="G300" s="7" t="s">
        <v>848</v>
      </c>
      <c r="H300" s="8">
        <v>21.26</v>
      </c>
    </row>
    <row r="301" spans="1:8" ht="15">
      <c r="A301" s="6">
        <v>300</v>
      </c>
      <c r="B301" s="7" t="s">
        <v>849</v>
      </c>
      <c r="C301" s="7" t="s">
        <v>141</v>
      </c>
      <c r="D301" s="7" t="s">
        <v>67</v>
      </c>
      <c r="E301" s="7" t="str">
        <f>"65/210"</f>
        <v>65/210</v>
      </c>
      <c r="F301" s="7" t="s">
        <v>576</v>
      </c>
      <c r="G301" s="7" t="s">
        <v>850</v>
      </c>
      <c r="H301" s="8">
        <v>21.26</v>
      </c>
    </row>
    <row r="302" spans="1:8" ht="15">
      <c r="A302" s="6">
        <v>301</v>
      </c>
      <c r="B302" s="7" t="s">
        <v>851</v>
      </c>
      <c r="C302" s="7" t="s">
        <v>852</v>
      </c>
      <c r="D302" s="7" t="s">
        <v>67</v>
      </c>
      <c r="E302" s="7" t="str">
        <f>"66/210"</f>
        <v>66/210</v>
      </c>
      <c r="F302" s="7" t="s">
        <v>576</v>
      </c>
      <c r="G302" s="7" t="s">
        <v>853</v>
      </c>
      <c r="H302" s="8">
        <v>21.26</v>
      </c>
    </row>
    <row r="303" spans="1:8" ht="15">
      <c r="A303" s="6">
        <v>302</v>
      </c>
      <c r="B303" s="7" t="s">
        <v>854</v>
      </c>
      <c r="C303" s="7" t="s">
        <v>855</v>
      </c>
      <c r="D303" s="7" t="s">
        <v>72</v>
      </c>
      <c r="E303" s="7" t="str">
        <f>"53/81"</f>
        <v>53/81</v>
      </c>
      <c r="F303" s="7" t="s">
        <v>188</v>
      </c>
      <c r="G303" s="7" t="s">
        <v>856</v>
      </c>
      <c r="H303" s="8">
        <v>21.15</v>
      </c>
    </row>
    <row r="304" spans="1:8" ht="15">
      <c r="A304" s="6">
        <v>303</v>
      </c>
      <c r="B304" s="7" t="s">
        <v>857</v>
      </c>
      <c r="C304" s="7" t="s">
        <v>858</v>
      </c>
      <c r="D304" s="7" t="s">
        <v>67</v>
      </c>
      <c r="E304" s="7" t="str">
        <f>"67/210"</f>
        <v>67/210</v>
      </c>
      <c r="F304" s="7" t="s">
        <v>29</v>
      </c>
      <c r="G304" s="7" t="s">
        <v>859</v>
      </c>
      <c r="H304" s="8">
        <v>21.15</v>
      </c>
    </row>
    <row r="305" spans="1:8" ht="15">
      <c r="A305" s="6">
        <v>304</v>
      </c>
      <c r="B305" s="7" t="s">
        <v>860</v>
      </c>
      <c r="C305" s="7" t="s">
        <v>141</v>
      </c>
      <c r="D305" s="7" t="s">
        <v>48</v>
      </c>
      <c r="E305" s="7" t="str">
        <f>"59/170"</f>
        <v>59/170</v>
      </c>
      <c r="F305" s="7" t="s">
        <v>861</v>
      </c>
      <c r="G305" s="7" t="s">
        <v>862</v>
      </c>
      <c r="H305" s="8">
        <v>21.13</v>
      </c>
    </row>
    <row r="306" spans="1:8" ht="15">
      <c r="A306" s="6">
        <v>305</v>
      </c>
      <c r="B306" s="7" t="s">
        <v>863</v>
      </c>
      <c r="C306" s="7" t="s">
        <v>176</v>
      </c>
      <c r="D306" s="7" t="s">
        <v>67</v>
      </c>
      <c r="E306" s="7" t="str">
        <f>"68/210"</f>
        <v>68/210</v>
      </c>
      <c r="F306" s="7" t="s">
        <v>87</v>
      </c>
      <c r="G306" s="7" t="s">
        <v>864</v>
      </c>
      <c r="H306" s="8">
        <v>21.13</v>
      </c>
    </row>
    <row r="307" spans="1:8" ht="15">
      <c r="A307" s="6">
        <v>306</v>
      </c>
      <c r="B307" s="7" t="s">
        <v>865</v>
      </c>
      <c r="C307" s="7" t="s">
        <v>96</v>
      </c>
      <c r="D307" s="7" t="s">
        <v>67</v>
      </c>
      <c r="E307" s="7" t="str">
        <f>"69/210"</f>
        <v>69/210</v>
      </c>
      <c r="F307" s="7" t="s">
        <v>56</v>
      </c>
      <c r="G307" s="7" t="s">
        <v>866</v>
      </c>
      <c r="H307" s="8">
        <v>21.12</v>
      </c>
    </row>
    <row r="308" spans="1:8" ht="15">
      <c r="A308" s="6">
        <v>307</v>
      </c>
      <c r="B308" s="7" t="s">
        <v>867</v>
      </c>
      <c r="C308" s="7" t="s">
        <v>96</v>
      </c>
      <c r="D308" s="7" t="s">
        <v>48</v>
      </c>
      <c r="E308" s="7" t="str">
        <f>"60/170"</f>
        <v>60/170</v>
      </c>
      <c r="F308" s="7" t="s">
        <v>547</v>
      </c>
      <c r="G308" s="7" t="s">
        <v>868</v>
      </c>
      <c r="H308" s="8">
        <v>21.12</v>
      </c>
    </row>
    <row r="309" spans="1:8" ht="15">
      <c r="A309" s="6">
        <v>308</v>
      </c>
      <c r="B309" s="7" t="s">
        <v>869</v>
      </c>
      <c r="C309" s="7" t="s">
        <v>870</v>
      </c>
      <c r="D309" s="7" t="s">
        <v>289</v>
      </c>
      <c r="E309" s="7" t="str">
        <f>"5/5"</f>
        <v>5/5</v>
      </c>
      <c r="F309" s="7" t="s">
        <v>871</v>
      </c>
      <c r="G309" s="7" t="s">
        <v>872</v>
      </c>
      <c r="H309" s="8">
        <v>21.11</v>
      </c>
    </row>
    <row r="310" spans="1:8" ht="15">
      <c r="A310" s="6">
        <v>309</v>
      </c>
      <c r="B310" s="7" t="s">
        <v>873</v>
      </c>
      <c r="C310" s="7" t="s">
        <v>141</v>
      </c>
      <c r="D310" s="7" t="s">
        <v>48</v>
      </c>
      <c r="E310" s="7" t="str">
        <f>"61/170"</f>
        <v>61/170</v>
      </c>
      <c r="F310" s="7" t="s">
        <v>874</v>
      </c>
      <c r="G310" s="7" t="s">
        <v>875</v>
      </c>
      <c r="H310" s="8">
        <v>21.1</v>
      </c>
    </row>
    <row r="311" spans="1:8" ht="15">
      <c r="A311" s="6">
        <v>310</v>
      </c>
      <c r="B311" s="7" t="s">
        <v>720</v>
      </c>
      <c r="C311" s="7" t="s">
        <v>79</v>
      </c>
      <c r="D311" s="7" t="s">
        <v>117</v>
      </c>
      <c r="E311" s="7" t="str">
        <f>"31/138"</f>
        <v>31/138</v>
      </c>
      <c r="F311" s="7" t="s">
        <v>56</v>
      </c>
      <c r="G311" s="7" t="s">
        <v>876</v>
      </c>
      <c r="H311" s="8">
        <v>21.1</v>
      </c>
    </row>
    <row r="312" spans="1:8" ht="15">
      <c r="A312" s="6">
        <v>311</v>
      </c>
      <c r="B312" s="7" t="s">
        <v>877</v>
      </c>
      <c r="C312" s="7" t="s">
        <v>878</v>
      </c>
      <c r="D312" s="7" t="s">
        <v>117</v>
      </c>
      <c r="E312" s="7" t="str">
        <f>"32/138"</f>
        <v>32/138</v>
      </c>
      <c r="F312" s="7" t="s">
        <v>539</v>
      </c>
      <c r="G312" s="7" t="s">
        <v>879</v>
      </c>
      <c r="H312" s="8">
        <v>21.1</v>
      </c>
    </row>
    <row r="313" spans="1:8" ht="15">
      <c r="A313" s="6">
        <v>312</v>
      </c>
      <c r="B313" s="7" t="s">
        <v>880</v>
      </c>
      <c r="C313" s="7" t="s">
        <v>79</v>
      </c>
      <c r="D313" s="7" t="s">
        <v>48</v>
      </c>
      <c r="E313" s="7" t="str">
        <f>"62/170"</f>
        <v>62/170</v>
      </c>
      <c r="F313" s="7" t="s">
        <v>524</v>
      </c>
      <c r="G313" s="7" t="s">
        <v>881</v>
      </c>
      <c r="H313" s="8">
        <v>21.08</v>
      </c>
    </row>
    <row r="314" spans="1:8" ht="15">
      <c r="A314" s="6">
        <v>313</v>
      </c>
      <c r="B314" s="7" t="s">
        <v>882</v>
      </c>
      <c r="C314" s="7" t="s">
        <v>187</v>
      </c>
      <c r="D314" s="7" t="s">
        <v>67</v>
      </c>
      <c r="E314" s="7" t="str">
        <f>"70/210"</f>
        <v>70/210</v>
      </c>
      <c r="F314" s="7" t="s">
        <v>576</v>
      </c>
      <c r="G314" s="7" t="s">
        <v>883</v>
      </c>
      <c r="H314" s="8">
        <v>21.08</v>
      </c>
    </row>
    <row r="315" spans="1:8" ht="15">
      <c r="A315" s="6">
        <v>314</v>
      </c>
      <c r="B315" s="7" t="s">
        <v>884</v>
      </c>
      <c r="C315" s="7" t="s">
        <v>187</v>
      </c>
      <c r="D315" s="7" t="s">
        <v>117</v>
      </c>
      <c r="E315" s="7" t="str">
        <f>"33/138"</f>
        <v>33/138</v>
      </c>
      <c r="F315" s="7" t="s">
        <v>298</v>
      </c>
      <c r="G315" s="7" t="s">
        <v>885</v>
      </c>
      <c r="H315" s="8">
        <v>21.08</v>
      </c>
    </row>
    <row r="316" spans="1:8" ht="15">
      <c r="A316" s="6">
        <v>315</v>
      </c>
      <c r="B316" s="7" t="s">
        <v>486</v>
      </c>
      <c r="C316" s="7" t="s">
        <v>223</v>
      </c>
      <c r="D316" s="7" t="s">
        <v>117</v>
      </c>
      <c r="E316" s="7" t="str">
        <f>"34/138"</f>
        <v>34/138</v>
      </c>
      <c r="F316" s="7" t="s">
        <v>29</v>
      </c>
      <c r="G316" s="7" t="s">
        <v>886</v>
      </c>
      <c r="H316" s="8">
        <v>21.08</v>
      </c>
    </row>
    <row r="317" spans="1:8" ht="15">
      <c r="A317" s="6">
        <v>316</v>
      </c>
      <c r="B317" s="7" t="s">
        <v>887</v>
      </c>
      <c r="C317" s="7" t="s">
        <v>888</v>
      </c>
      <c r="D317" s="7" t="s">
        <v>67</v>
      </c>
      <c r="E317" s="7" t="str">
        <f>"71/210"</f>
        <v>71/210</v>
      </c>
      <c r="F317" s="7" t="s">
        <v>889</v>
      </c>
      <c r="G317" s="7" t="s">
        <v>890</v>
      </c>
      <c r="H317" s="8">
        <v>21.01</v>
      </c>
    </row>
    <row r="318" spans="1:8" ht="15">
      <c r="A318" s="6">
        <v>317</v>
      </c>
      <c r="B318" s="7" t="s">
        <v>891</v>
      </c>
      <c r="C318" s="7" t="s">
        <v>892</v>
      </c>
      <c r="D318" s="7" t="s">
        <v>584</v>
      </c>
      <c r="E318" s="7" t="str">
        <f>"7/18"</f>
        <v>7/18</v>
      </c>
      <c r="F318" s="7" t="s">
        <v>29</v>
      </c>
      <c r="G318" s="7" t="s">
        <v>893</v>
      </c>
      <c r="H318" s="8">
        <v>21.01</v>
      </c>
    </row>
    <row r="319" spans="1:8" ht="15">
      <c r="A319" s="6">
        <v>318</v>
      </c>
      <c r="B319" s="7" t="s">
        <v>894</v>
      </c>
      <c r="C319" s="7" t="s">
        <v>895</v>
      </c>
      <c r="D319" s="7" t="s">
        <v>48</v>
      </c>
      <c r="E319" s="7" t="str">
        <f>"63/170"</f>
        <v>63/170</v>
      </c>
      <c r="F319" s="7" t="s">
        <v>56</v>
      </c>
      <c r="G319" s="7" t="s">
        <v>896</v>
      </c>
      <c r="H319" s="8">
        <v>21</v>
      </c>
    </row>
    <row r="320" spans="1:8" ht="15">
      <c r="A320" s="6">
        <v>319</v>
      </c>
      <c r="B320" s="7" t="s">
        <v>897</v>
      </c>
      <c r="C320" s="7" t="s">
        <v>898</v>
      </c>
      <c r="D320" s="7" t="s">
        <v>224</v>
      </c>
      <c r="E320" s="7" t="str">
        <f>"20/69"</f>
        <v>20/69</v>
      </c>
      <c r="F320" s="7" t="s">
        <v>811</v>
      </c>
      <c r="G320" s="7" t="s">
        <v>899</v>
      </c>
      <c r="H320" s="8">
        <v>20.99</v>
      </c>
    </row>
    <row r="321" spans="1:8" ht="15">
      <c r="A321" s="6">
        <v>320</v>
      </c>
      <c r="B321" s="7" t="s">
        <v>900</v>
      </c>
      <c r="C321" s="7" t="s">
        <v>173</v>
      </c>
      <c r="D321" s="7" t="s">
        <v>72</v>
      </c>
      <c r="E321" s="7" t="str">
        <f>"54/81"</f>
        <v>54/81</v>
      </c>
      <c r="F321" s="7" t="s">
        <v>305</v>
      </c>
      <c r="G321" s="7" t="s">
        <v>901</v>
      </c>
      <c r="H321" s="8">
        <v>20.99</v>
      </c>
    </row>
    <row r="322" spans="1:8" ht="15">
      <c r="A322" s="6">
        <v>321</v>
      </c>
      <c r="B322" s="7" t="s">
        <v>902</v>
      </c>
      <c r="C322" s="7" t="s">
        <v>96</v>
      </c>
      <c r="D322" s="7" t="s">
        <v>48</v>
      </c>
      <c r="E322" s="7" t="str">
        <f>"64/170"</f>
        <v>64/170</v>
      </c>
      <c r="F322" s="7" t="s">
        <v>191</v>
      </c>
      <c r="G322" s="7" t="s">
        <v>903</v>
      </c>
      <c r="H322" s="8">
        <v>20.95</v>
      </c>
    </row>
    <row r="323" spans="1:8" ht="15">
      <c r="A323" s="6">
        <v>322</v>
      </c>
      <c r="B323" s="7" t="s">
        <v>904</v>
      </c>
      <c r="C323" s="7" t="s">
        <v>165</v>
      </c>
      <c r="D323" s="7" t="s">
        <v>28</v>
      </c>
      <c r="E323" s="7" t="str">
        <f>"35/89"</f>
        <v>35/89</v>
      </c>
      <c r="F323" s="7" t="s">
        <v>524</v>
      </c>
      <c r="G323" s="7" t="s">
        <v>905</v>
      </c>
      <c r="H323" s="8">
        <v>20.94</v>
      </c>
    </row>
    <row r="324" spans="1:8" ht="15">
      <c r="A324" s="6">
        <v>323</v>
      </c>
      <c r="B324" s="7" t="s">
        <v>906</v>
      </c>
      <c r="C324" s="7" t="s">
        <v>200</v>
      </c>
      <c r="D324" s="7" t="s">
        <v>67</v>
      </c>
      <c r="E324" s="7" t="str">
        <f>"72/210"</f>
        <v>72/210</v>
      </c>
      <c r="F324" s="7" t="s">
        <v>907</v>
      </c>
      <c r="G324" s="7" t="s">
        <v>908</v>
      </c>
      <c r="H324" s="8">
        <v>20.94</v>
      </c>
    </row>
    <row r="325" spans="1:8" ht="15">
      <c r="A325" s="6">
        <v>324</v>
      </c>
      <c r="B325" s="7" t="s">
        <v>909</v>
      </c>
      <c r="C325" s="7" t="s">
        <v>251</v>
      </c>
      <c r="D325" s="7" t="s">
        <v>48</v>
      </c>
      <c r="E325" s="7" t="str">
        <f>"65/170"</f>
        <v>65/170</v>
      </c>
      <c r="F325" s="7" t="s">
        <v>907</v>
      </c>
      <c r="G325" s="7" t="s">
        <v>910</v>
      </c>
      <c r="H325" s="8">
        <v>20.94</v>
      </c>
    </row>
    <row r="326" spans="1:8" ht="15">
      <c r="A326" s="6">
        <v>325</v>
      </c>
      <c r="B326" s="7" t="s">
        <v>911</v>
      </c>
      <c r="C326" s="7" t="s">
        <v>141</v>
      </c>
      <c r="D326" s="7" t="s">
        <v>67</v>
      </c>
      <c r="E326" s="7" t="str">
        <f>"73/210"</f>
        <v>73/210</v>
      </c>
      <c r="F326" s="7" t="s">
        <v>242</v>
      </c>
      <c r="G326" s="7" t="s">
        <v>912</v>
      </c>
      <c r="H326" s="8">
        <v>20.89</v>
      </c>
    </row>
    <row r="327" spans="1:8" ht="15">
      <c r="A327" s="6">
        <v>326</v>
      </c>
      <c r="B327" s="7" t="s">
        <v>913</v>
      </c>
      <c r="C327" s="7" t="s">
        <v>914</v>
      </c>
      <c r="D327" s="7" t="s">
        <v>28</v>
      </c>
      <c r="E327" s="7" t="str">
        <f>"36/89"</f>
        <v>36/89</v>
      </c>
      <c r="F327" s="7" t="s">
        <v>915</v>
      </c>
      <c r="G327" s="7" t="s">
        <v>916</v>
      </c>
      <c r="H327" s="8">
        <v>20.83</v>
      </c>
    </row>
    <row r="328" spans="1:8" ht="15">
      <c r="A328" s="6">
        <v>327</v>
      </c>
      <c r="B328" s="7" t="s">
        <v>917</v>
      </c>
      <c r="C328" s="7" t="s">
        <v>11</v>
      </c>
      <c r="D328" s="7" t="s">
        <v>72</v>
      </c>
      <c r="E328" s="7" t="str">
        <f>"55/81"</f>
        <v>55/81</v>
      </c>
      <c r="F328" s="7" t="s">
        <v>622</v>
      </c>
      <c r="G328" s="7" t="s">
        <v>918</v>
      </c>
      <c r="H328" s="8">
        <v>20.82</v>
      </c>
    </row>
    <row r="329" spans="1:8" ht="15">
      <c r="A329" s="6">
        <v>328</v>
      </c>
      <c r="B329" s="7" t="s">
        <v>919</v>
      </c>
      <c r="C329" s="7" t="s">
        <v>179</v>
      </c>
      <c r="D329" s="7" t="s">
        <v>117</v>
      </c>
      <c r="E329" s="7" t="str">
        <f>"35/138"</f>
        <v>35/138</v>
      </c>
      <c r="F329" s="7" t="s">
        <v>401</v>
      </c>
      <c r="G329" s="7" t="s">
        <v>920</v>
      </c>
      <c r="H329" s="8">
        <v>20.81</v>
      </c>
    </row>
    <row r="330" spans="1:8" ht="15">
      <c r="A330" s="6">
        <v>329</v>
      </c>
      <c r="B330" s="7" t="s">
        <v>921</v>
      </c>
      <c r="C330" s="7" t="s">
        <v>135</v>
      </c>
      <c r="D330" s="7" t="s">
        <v>48</v>
      </c>
      <c r="E330" s="7" t="str">
        <f>"66/170"</f>
        <v>66/170</v>
      </c>
      <c r="F330" s="7" t="s">
        <v>308</v>
      </c>
      <c r="G330" s="7" t="s">
        <v>922</v>
      </c>
      <c r="H330" s="8">
        <v>20.81</v>
      </c>
    </row>
    <row r="331" spans="1:8" ht="15">
      <c r="A331" s="6">
        <v>330</v>
      </c>
      <c r="B331" s="7" t="s">
        <v>923</v>
      </c>
      <c r="C331" s="7" t="s">
        <v>96</v>
      </c>
      <c r="D331" s="7" t="s">
        <v>28</v>
      </c>
      <c r="E331" s="7" t="str">
        <f>"37/89"</f>
        <v>37/89</v>
      </c>
      <c r="F331" s="7" t="s">
        <v>463</v>
      </c>
      <c r="G331" s="7" t="s">
        <v>924</v>
      </c>
      <c r="H331" s="8">
        <v>20.81</v>
      </c>
    </row>
    <row r="332" spans="1:8" ht="15">
      <c r="A332" s="6">
        <v>331</v>
      </c>
      <c r="B332" s="7" t="s">
        <v>925</v>
      </c>
      <c r="C332" s="7" t="s">
        <v>51</v>
      </c>
      <c r="D332" s="7" t="s">
        <v>72</v>
      </c>
      <c r="E332" s="7" t="str">
        <f>"56/81"</f>
        <v>56/81</v>
      </c>
      <c r="F332" s="7" t="s">
        <v>463</v>
      </c>
      <c r="G332" s="7" t="s">
        <v>926</v>
      </c>
      <c r="H332" s="8">
        <v>20.81</v>
      </c>
    </row>
    <row r="333" spans="1:8" ht="15">
      <c r="A333" s="6">
        <v>332</v>
      </c>
      <c r="B333" s="7" t="s">
        <v>927</v>
      </c>
      <c r="C333" s="7" t="s">
        <v>128</v>
      </c>
      <c r="D333" s="7" t="s">
        <v>67</v>
      </c>
      <c r="E333" s="7" t="str">
        <f>"74/210"</f>
        <v>74/210</v>
      </c>
      <c r="F333" s="7" t="s">
        <v>87</v>
      </c>
      <c r="G333" s="7" t="s">
        <v>928</v>
      </c>
      <c r="H333" s="8">
        <v>20.8</v>
      </c>
    </row>
    <row r="334" spans="1:8" ht="15">
      <c r="A334" s="6">
        <v>333</v>
      </c>
      <c r="B334" s="7" t="s">
        <v>929</v>
      </c>
      <c r="C334" s="7" t="s">
        <v>51</v>
      </c>
      <c r="D334" s="7" t="s">
        <v>48</v>
      </c>
      <c r="E334" s="7" t="str">
        <f>"67/170"</f>
        <v>67/170</v>
      </c>
      <c r="F334" s="7" t="s">
        <v>521</v>
      </c>
      <c r="G334" s="7" t="s">
        <v>930</v>
      </c>
      <c r="H334" s="8">
        <v>20.74</v>
      </c>
    </row>
    <row r="335" spans="1:8" ht="15">
      <c r="A335" s="6">
        <v>334</v>
      </c>
      <c r="B335" s="7" t="s">
        <v>931</v>
      </c>
      <c r="C335" s="7" t="s">
        <v>176</v>
      </c>
      <c r="D335" s="7" t="s">
        <v>48</v>
      </c>
      <c r="E335" s="7" t="str">
        <f>"68/170"</f>
        <v>68/170</v>
      </c>
      <c r="F335" s="7" t="s">
        <v>932</v>
      </c>
      <c r="G335" s="7" t="s">
        <v>933</v>
      </c>
      <c r="H335" s="8">
        <v>20.72</v>
      </c>
    </row>
    <row r="336" spans="1:8" ht="15">
      <c r="A336" s="6">
        <v>335</v>
      </c>
      <c r="B336" s="7" t="s">
        <v>934</v>
      </c>
      <c r="C336" s="7" t="s">
        <v>935</v>
      </c>
      <c r="D336" s="7" t="s">
        <v>67</v>
      </c>
      <c r="E336" s="7" t="str">
        <f>"75/210"</f>
        <v>75/210</v>
      </c>
      <c r="F336" s="7" t="s">
        <v>936</v>
      </c>
      <c r="G336" s="7" t="s">
        <v>937</v>
      </c>
      <c r="H336" s="8">
        <v>20.71</v>
      </c>
    </row>
    <row r="337" spans="1:8" ht="15">
      <c r="A337" s="6">
        <v>336</v>
      </c>
      <c r="B337" s="7" t="s">
        <v>938</v>
      </c>
      <c r="C337" s="7" t="s">
        <v>47</v>
      </c>
      <c r="D337" s="7" t="s">
        <v>939</v>
      </c>
      <c r="E337" s="7" t="str">
        <f>"1/2"</f>
        <v>1/2</v>
      </c>
      <c r="F337" s="7" t="s">
        <v>940</v>
      </c>
      <c r="G337" s="7" t="s">
        <v>941</v>
      </c>
      <c r="H337" s="8">
        <v>20.71</v>
      </c>
    </row>
    <row r="338" spans="1:8" ht="15">
      <c r="A338" s="6">
        <v>337</v>
      </c>
      <c r="B338" s="7" t="s">
        <v>942</v>
      </c>
      <c r="C338" s="7" t="s">
        <v>943</v>
      </c>
      <c r="D338" s="7" t="s">
        <v>117</v>
      </c>
      <c r="E338" s="7" t="str">
        <f>"36/138"</f>
        <v>36/138</v>
      </c>
      <c r="F338" s="7" t="s">
        <v>944</v>
      </c>
      <c r="G338" s="7" t="s">
        <v>945</v>
      </c>
      <c r="H338" s="8">
        <v>20.7</v>
      </c>
    </row>
    <row r="339" spans="1:8" ht="15">
      <c r="A339" s="6">
        <v>338</v>
      </c>
      <c r="B339" s="7" t="s">
        <v>946</v>
      </c>
      <c r="C339" s="7" t="s">
        <v>566</v>
      </c>
      <c r="D339" s="7" t="s">
        <v>117</v>
      </c>
      <c r="E339" s="7" t="str">
        <f>"37/138"</f>
        <v>37/138</v>
      </c>
      <c r="F339" s="7" t="s">
        <v>381</v>
      </c>
      <c r="G339" s="7" t="s">
        <v>947</v>
      </c>
      <c r="H339" s="8">
        <v>20.7</v>
      </c>
    </row>
    <row r="340" spans="1:8" ht="15">
      <c r="A340" s="6">
        <v>339</v>
      </c>
      <c r="B340" s="7" t="s">
        <v>948</v>
      </c>
      <c r="C340" s="7" t="s">
        <v>165</v>
      </c>
      <c r="D340" s="7" t="s">
        <v>48</v>
      </c>
      <c r="E340" s="7" t="str">
        <f>"69/170"</f>
        <v>69/170</v>
      </c>
      <c r="F340" s="7" t="s">
        <v>949</v>
      </c>
      <c r="G340" s="7" t="s">
        <v>950</v>
      </c>
      <c r="H340" s="8">
        <v>20.7</v>
      </c>
    </row>
    <row r="341" spans="1:8" ht="15">
      <c r="A341" s="6">
        <v>340</v>
      </c>
      <c r="B341" s="7" t="s">
        <v>951</v>
      </c>
      <c r="C341" s="7" t="s">
        <v>76</v>
      </c>
      <c r="D341" s="7" t="s">
        <v>48</v>
      </c>
      <c r="E341" s="7" t="str">
        <f>"70/170"</f>
        <v>70/170</v>
      </c>
      <c r="F341" s="7" t="s">
        <v>665</v>
      </c>
      <c r="G341" s="7" t="s">
        <v>952</v>
      </c>
      <c r="H341" s="8">
        <v>20.7</v>
      </c>
    </row>
    <row r="342" spans="1:8" ht="15">
      <c r="A342" s="6">
        <v>341</v>
      </c>
      <c r="B342" s="7" t="s">
        <v>953</v>
      </c>
      <c r="C342" s="7" t="s">
        <v>51</v>
      </c>
      <c r="D342" s="7" t="s">
        <v>117</v>
      </c>
      <c r="E342" s="7" t="str">
        <f>"38/138"</f>
        <v>38/138</v>
      </c>
      <c r="F342" s="7" t="s">
        <v>405</v>
      </c>
      <c r="G342" s="7" t="s">
        <v>954</v>
      </c>
      <c r="H342" s="8">
        <v>20.69</v>
      </c>
    </row>
    <row r="343" spans="1:8" ht="15">
      <c r="A343" s="6">
        <v>342</v>
      </c>
      <c r="B343" s="7" t="s">
        <v>955</v>
      </c>
      <c r="C343" s="7" t="s">
        <v>956</v>
      </c>
      <c r="D343" s="7" t="s">
        <v>28</v>
      </c>
      <c r="E343" s="7" t="str">
        <f>"38/89"</f>
        <v>38/89</v>
      </c>
      <c r="F343" s="7" t="s">
        <v>957</v>
      </c>
      <c r="G343" s="7" t="s">
        <v>958</v>
      </c>
      <c r="H343" s="8">
        <v>20.66</v>
      </c>
    </row>
    <row r="344" spans="1:8" ht="15">
      <c r="A344" s="6">
        <v>343</v>
      </c>
      <c r="B344" s="7" t="s">
        <v>959</v>
      </c>
      <c r="C344" s="7" t="s">
        <v>187</v>
      </c>
      <c r="D344" s="7" t="s">
        <v>67</v>
      </c>
      <c r="E344" s="7" t="str">
        <f>"76/210"</f>
        <v>76/210</v>
      </c>
      <c r="F344" s="7" t="s">
        <v>252</v>
      </c>
      <c r="G344" s="7" t="s">
        <v>960</v>
      </c>
      <c r="H344" s="8">
        <v>20.63</v>
      </c>
    </row>
    <row r="345" spans="1:8" ht="15">
      <c r="A345" s="6">
        <v>344</v>
      </c>
      <c r="B345" s="7" t="s">
        <v>961</v>
      </c>
      <c r="C345" s="7" t="s">
        <v>747</v>
      </c>
      <c r="D345" s="7" t="s">
        <v>48</v>
      </c>
      <c r="E345" s="7" t="str">
        <f>"71/170"</f>
        <v>71/170</v>
      </c>
      <c r="F345" s="7" t="s">
        <v>412</v>
      </c>
      <c r="G345" s="7" t="s">
        <v>962</v>
      </c>
      <c r="H345" s="8">
        <v>20.63</v>
      </c>
    </row>
    <row r="346" spans="1:8" ht="15">
      <c r="A346" s="6">
        <v>345</v>
      </c>
      <c r="B346" s="7" t="s">
        <v>963</v>
      </c>
      <c r="C346" s="7" t="s">
        <v>165</v>
      </c>
      <c r="D346" s="7" t="s">
        <v>72</v>
      </c>
      <c r="E346" s="7" t="str">
        <f>"57/81"</f>
        <v>57/81</v>
      </c>
      <c r="F346" s="7" t="s">
        <v>340</v>
      </c>
      <c r="G346" s="7" t="s">
        <v>964</v>
      </c>
      <c r="H346" s="8">
        <v>20.63</v>
      </c>
    </row>
    <row r="347" spans="1:8" ht="15">
      <c r="A347" s="6">
        <v>346</v>
      </c>
      <c r="B347" s="7" t="s">
        <v>965</v>
      </c>
      <c r="C347" s="7" t="s">
        <v>852</v>
      </c>
      <c r="D347" s="7" t="s">
        <v>348</v>
      </c>
      <c r="E347" s="7" t="str">
        <f>"8/30"</f>
        <v>8/30</v>
      </c>
      <c r="F347" s="7" t="s">
        <v>111</v>
      </c>
      <c r="G347" s="7" t="s">
        <v>966</v>
      </c>
      <c r="H347" s="8">
        <v>20.63</v>
      </c>
    </row>
    <row r="348" spans="1:8" ht="15">
      <c r="A348" s="6">
        <v>347</v>
      </c>
      <c r="B348" s="7" t="s">
        <v>967</v>
      </c>
      <c r="C348" s="7" t="s">
        <v>968</v>
      </c>
      <c r="D348" s="7" t="s">
        <v>969</v>
      </c>
      <c r="E348" s="7" t="str">
        <f>"1/2"</f>
        <v>1/2</v>
      </c>
      <c r="F348" s="7" t="s">
        <v>252</v>
      </c>
      <c r="G348" s="7" t="s">
        <v>970</v>
      </c>
      <c r="H348" s="8">
        <v>20.62</v>
      </c>
    </row>
    <row r="349" spans="1:8" ht="15">
      <c r="A349" s="6">
        <v>348</v>
      </c>
      <c r="B349" s="7" t="s">
        <v>971</v>
      </c>
      <c r="C349" s="7" t="s">
        <v>128</v>
      </c>
      <c r="D349" s="7" t="s">
        <v>67</v>
      </c>
      <c r="E349" s="7" t="str">
        <f>"77/210"</f>
        <v>77/210</v>
      </c>
      <c r="F349" s="7" t="s">
        <v>401</v>
      </c>
      <c r="G349" s="7" t="s">
        <v>972</v>
      </c>
      <c r="H349" s="8">
        <v>20.61</v>
      </c>
    </row>
    <row r="350" spans="1:8" ht="15">
      <c r="A350" s="6">
        <v>349</v>
      </c>
      <c r="B350" s="7" t="s">
        <v>973</v>
      </c>
      <c r="C350" s="7" t="s">
        <v>135</v>
      </c>
      <c r="D350" s="7" t="s">
        <v>348</v>
      </c>
      <c r="E350" s="7" t="str">
        <f>"9/30"</f>
        <v>9/30</v>
      </c>
      <c r="F350" s="7" t="s">
        <v>242</v>
      </c>
      <c r="G350" s="7" t="s">
        <v>974</v>
      </c>
      <c r="H350" s="8">
        <v>20.6</v>
      </c>
    </row>
    <row r="351" spans="1:8" ht="15">
      <c r="A351" s="6">
        <v>350</v>
      </c>
      <c r="B351" s="7" t="s">
        <v>975</v>
      </c>
      <c r="C351" s="7" t="s">
        <v>282</v>
      </c>
      <c r="D351" s="7" t="s">
        <v>48</v>
      </c>
      <c r="E351" s="7" t="str">
        <f>"72/170"</f>
        <v>72/170</v>
      </c>
      <c r="F351" s="7" t="s">
        <v>592</v>
      </c>
      <c r="G351" s="7" t="s">
        <v>976</v>
      </c>
      <c r="H351" s="8">
        <v>20.59</v>
      </c>
    </row>
    <row r="352" spans="1:8" ht="15">
      <c r="A352" s="6">
        <v>351</v>
      </c>
      <c r="B352" s="7" t="s">
        <v>977</v>
      </c>
      <c r="C352" s="7" t="s">
        <v>251</v>
      </c>
      <c r="D352" s="7" t="s">
        <v>117</v>
      </c>
      <c r="E352" s="7" t="str">
        <f>"39/138"</f>
        <v>39/138</v>
      </c>
      <c r="F352" s="7" t="s">
        <v>56</v>
      </c>
      <c r="G352" s="7" t="s">
        <v>978</v>
      </c>
      <c r="H352" s="8">
        <v>20.58</v>
      </c>
    </row>
    <row r="353" spans="1:8" ht="15">
      <c r="A353" s="6">
        <v>352</v>
      </c>
      <c r="B353" s="7" t="s">
        <v>307</v>
      </c>
      <c r="C353" s="7" t="s">
        <v>96</v>
      </c>
      <c r="D353" s="7" t="s">
        <v>67</v>
      </c>
      <c r="E353" s="7" t="str">
        <f>"78/210"</f>
        <v>78/210</v>
      </c>
      <c r="F353" s="7" t="s">
        <v>308</v>
      </c>
      <c r="G353" s="7" t="s">
        <v>979</v>
      </c>
      <c r="H353" s="8">
        <v>20.58</v>
      </c>
    </row>
    <row r="354" spans="1:8" ht="15">
      <c r="A354" s="6">
        <v>353</v>
      </c>
      <c r="B354" s="7" t="s">
        <v>980</v>
      </c>
      <c r="C354" s="7" t="s">
        <v>515</v>
      </c>
      <c r="D354" s="7" t="s">
        <v>67</v>
      </c>
      <c r="E354" s="7" t="str">
        <f>"79/210"</f>
        <v>79/210</v>
      </c>
      <c r="F354" s="7" t="s">
        <v>981</v>
      </c>
      <c r="G354" s="7" t="s">
        <v>982</v>
      </c>
      <c r="H354" s="8">
        <v>20.57</v>
      </c>
    </row>
    <row r="355" spans="1:8" ht="15">
      <c r="A355" s="6">
        <v>354</v>
      </c>
      <c r="B355" s="7" t="s">
        <v>983</v>
      </c>
      <c r="C355" s="7" t="s">
        <v>165</v>
      </c>
      <c r="D355" s="7" t="s">
        <v>28</v>
      </c>
      <c r="E355" s="7" t="str">
        <f>"39/89"</f>
        <v>39/89</v>
      </c>
      <c r="F355" s="7" t="s">
        <v>957</v>
      </c>
      <c r="G355" s="7" t="s">
        <v>984</v>
      </c>
      <c r="H355" s="8">
        <v>20.57</v>
      </c>
    </row>
    <row r="356" spans="1:8" ht="15">
      <c r="A356" s="6">
        <v>355</v>
      </c>
      <c r="B356" s="7" t="s">
        <v>985</v>
      </c>
      <c r="C356" s="7" t="s">
        <v>487</v>
      </c>
      <c r="D356" s="7" t="s">
        <v>48</v>
      </c>
      <c r="E356" s="7" t="str">
        <f>"73/170"</f>
        <v>73/170</v>
      </c>
      <c r="F356" s="7" t="s">
        <v>472</v>
      </c>
      <c r="G356" s="7" t="s">
        <v>986</v>
      </c>
      <c r="H356" s="8">
        <v>20.56</v>
      </c>
    </row>
    <row r="357" spans="1:8" ht="15">
      <c r="A357" s="6">
        <v>356</v>
      </c>
      <c r="B357" s="7" t="s">
        <v>987</v>
      </c>
      <c r="C357" s="7" t="s">
        <v>76</v>
      </c>
      <c r="D357" s="7" t="s">
        <v>72</v>
      </c>
      <c r="E357" s="7" t="str">
        <f>"58/81"</f>
        <v>58/81</v>
      </c>
      <c r="F357" s="7" t="s">
        <v>988</v>
      </c>
      <c r="G357" s="7" t="s">
        <v>989</v>
      </c>
      <c r="H357" s="8">
        <v>20.56</v>
      </c>
    </row>
    <row r="358" spans="1:8" ht="15">
      <c r="A358" s="6">
        <v>357</v>
      </c>
      <c r="B358" s="7" t="s">
        <v>990</v>
      </c>
      <c r="C358" s="7" t="s">
        <v>991</v>
      </c>
      <c r="D358" s="7" t="s">
        <v>67</v>
      </c>
      <c r="E358" s="7" t="str">
        <f>"80/210"</f>
        <v>80/210</v>
      </c>
      <c r="F358" s="7" t="s">
        <v>415</v>
      </c>
      <c r="G358" s="7" t="s">
        <v>992</v>
      </c>
      <c r="H358" s="8">
        <v>20.54</v>
      </c>
    </row>
    <row r="359" spans="1:8" ht="15">
      <c r="A359" s="6">
        <v>358</v>
      </c>
      <c r="B359" s="7" t="s">
        <v>993</v>
      </c>
      <c r="C359" s="7" t="s">
        <v>79</v>
      </c>
      <c r="D359" s="7" t="s">
        <v>67</v>
      </c>
      <c r="E359" s="7" t="str">
        <f>"81/210"</f>
        <v>81/210</v>
      </c>
      <c r="F359" s="7" t="s">
        <v>994</v>
      </c>
      <c r="G359" s="7" t="s">
        <v>995</v>
      </c>
      <c r="H359" s="8">
        <v>20.53</v>
      </c>
    </row>
    <row r="360" spans="1:8" ht="15">
      <c r="A360" s="6">
        <v>359</v>
      </c>
      <c r="B360" s="7" t="s">
        <v>556</v>
      </c>
      <c r="C360" s="7" t="s">
        <v>90</v>
      </c>
      <c r="D360" s="7" t="s">
        <v>48</v>
      </c>
      <c r="E360" s="7" t="str">
        <f>"74/170"</f>
        <v>74/170</v>
      </c>
      <c r="F360" s="7" t="s">
        <v>242</v>
      </c>
      <c r="G360" s="7" t="s">
        <v>996</v>
      </c>
      <c r="H360" s="8">
        <v>20.51</v>
      </c>
    </row>
    <row r="361" spans="1:8" ht="15">
      <c r="A361" s="6">
        <v>360</v>
      </c>
      <c r="B361" s="7" t="s">
        <v>997</v>
      </c>
      <c r="C361" s="7" t="s">
        <v>998</v>
      </c>
      <c r="D361" s="7" t="s">
        <v>117</v>
      </c>
      <c r="E361" s="7" t="str">
        <f>"40/138"</f>
        <v>40/138</v>
      </c>
      <c r="F361" s="7" t="s">
        <v>999</v>
      </c>
      <c r="G361" s="7" t="s">
        <v>1000</v>
      </c>
      <c r="H361" s="8">
        <v>20.51</v>
      </c>
    </row>
    <row r="362" spans="1:8" ht="15">
      <c r="A362" s="6">
        <v>361</v>
      </c>
      <c r="B362" s="7" t="s">
        <v>1001</v>
      </c>
      <c r="C362" s="7" t="s">
        <v>79</v>
      </c>
      <c r="D362" s="7" t="s">
        <v>117</v>
      </c>
      <c r="E362" s="7" t="str">
        <f>"41/138"</f>
        <v>41/138</v>
      </c>
      <c r="F362" s="7" t="s">
        <v>188</v>
      </c>
      <c r="G362" s="7" t="s">
        <v>1002</v>
      </c>
      <c r="H362" s="8">
        <v>20.48</v>
      </c>
    </row>
    <row r="363" spans="1:8" ht="15">
      <c r="A363" s="6">
        <v>362</v>
      </c>
      <c r="B363" s="7" t="s">
        <v>446</v>
      </c>
      <c r="C363" s="7" t="s">
        <v>131</v>
      </c>
      <c r="D363" s="7" t="s">
        <v>117</v>
      </c>
      <c r="E363" s="7" t="str">
        <f>"42/138"</f>
        <v>42/138</v>
      </c>
      <c r="F363" s="7" t="s">
        <v>354</v>
      </c>
      <c r="G363" s="7" t="s">
        <v>1003</v>
      </c>
      <c r="H363" s="8">
        <v>20.44</v>
      </c>
    </row>
    <row r="364" spans="1:8" ht="15">
      <c r="A364" s="6">
        <v>363</v>
      </c>
      <c r="B364" s="7" t="s">
        <v>1004</v>
      </c>
      <c r="C364" s="7" t="s">
        <v>135</v>
      </c>
      <c r="D364" s="7" t="s">
        <v>348</v>
      </c>
      <c r="E364" s="7" t="str">
        <f>"10/30"</f>
        <v>10/30</v>
      </c>
      <c r="F364" s="7" t="s">
        <v>780</v>
      </c>
      <c r="G364" s="7" t="s">
        <v>1005</v>
      </c>
      <c r="H364" s="8">
        <v>20.44</v>
      </c>
    </row>
    <row r="365" spans="1:8" ht="15">
      <c r="A365" s="6">
        <v>364</v>
      </c>
      <c r="B365" s="7" t="s">
        <v>1006</v>
      </c>
      <c r="C365" s="7" t="s">
        <v>76</v>
      </c>
      <c r="D365" s="7" t="s">
        <v>48</v>
      </c>
      <c r="E365" s="7" t="str">
        <f>"75/170"</f>
        <v>75/170</v>
      </c>
      <c r="F365" s="7" t="s">
        <v>29</v>
      </c>
      <c r="G365" s="7" t="s">
        <v>1007</v>
      </c>
      <c r="H365" s="8">
        <v>20.41</v>
      </c>
    </row>
    <row r="366" spans="1:8" ht="15">
      <c r="A366" s="6">
        <v>365</v>
      </c>
      <c r="B366" s="7" t="s">
        <v>1008</v>
      </c>
      <c r="C366" s="7" t="s">
        <v>135</v>
      </c>
      <c r="D366" s="7" t="s">
        <v>67</v>
      </c>
      <c r="E366" s="7" t="str">
        <f>"82/210"</f>
        <v>82/210</v>
      </c>
      <c r="F366" s="7" t="s">
        <v>484</v>
      </c>
      <c r="G366" s="7" t="s">
        <v>1009</v>
      </c>
      <c r="H366" s="8">
        <v>20.4</v>
      </c>
    </row>
    <row r="367" spans="1:8" ht="15">
      <c r="A367" s="6">
        <v>366</v>
      </c>
      <c r="B367" s="7" t="s">
        <v>1010</v>
      </c>
      <c r="C367" s="7" t="s">
        <v>187</v>
      </c>
      <c r="D367" s="7" t="s">
        <v>67</v>
      </c>
      <c r="E367" s="7" t="str">
        <f>"83/210"</f>
        <v>83/210</v>
      </c>
      <c r="F367" s="7" t="s">
        <v>132</v>
      </c>
      <c r="G367" s="7" t="s">
        <v>1011</v>
      </c>
      <c r="H367" s="8">
        <v>20.33</v>
      </c>
    </row>
    <row r="368" spans="1:8" ht="15">
      <c r="A368" s="6">
        <v>367</v>
      </c>
      <c r="B368" s="7" t="s">
        <v>1012</v>
      </c>
      <c r="C368" s="7" t="s">
        <v>79</v>
      </c>
      <c r="D368" s="7" t="s">
        <v>117</v>
      </c>
      <c r="E368" s="7" t="str">
        <f>"43/138"</f>
        <v>43/138</v>
      </c>
      <c r="F368" s="7" t="s">
        <v>188</v>
      </c>
      <c r="G368" s="7" t="s">
        <v>1013</v>
      </c>
      <c r="H368" s="8">
        <v>20.33</v>
      </c>
    </row>
    <row r="369" spans="1:8" ht="15">
      <c r="A369" s="6">
        <v>368</v>
      </c>
      <c r="B369" s="7" t="s">
        <v>1014</v>
      </c>
      <c r="C369" s="7" t="s">
        <v>79</v>
      </c>
      <c r="D369" s="7" t="s">
        <v>117</v>
      </c>
      <c r="E369" s="7" t="str">
        <f>"44/138"</f>
        <v>44/138</v>
      </c>
      <c r="F369" s="7" t="s">
        <v>29</v>
      </c>
      <c r="G369" s="7" t="s">
        <v>1015</v>
      </c>
      <c r="H369" s="8">
        <v>20.32</v>
      </c>
    </row>
    <row r="370" spans="1:8" ht="15">
      <c r="A370" s="6">
        <v>369</v>
      </c>
      <c r="B370" s="7" t="s">
        <v>1016</v>
      </c>
      <c r="C370" s="7" t="s">
        <v>176</v>
      </c>
      <c r="D370" s="7" t="s">
        <v>48</v>
      </c>
      <c r="E370" s="7" t="str">
        <f>"76/170"</f>
        <v>76/170</v>
      </c>
      <c r="F370" s="7" t="s">
        <v>401</v>
      </c>
      <c r="G370" s="7" t="s">
        <v>1017</v>
      </c>
      <c r="H370" s="8">
        <v>20.32</v>
      </c>
    </row>
    <row r="371" spans="1:8" ht="15">
      <c r="A371" s="6">
        <v>370</v>
      </c>
      <c r="B371" s="7" t="s">
        <v>1018</v>
      </c>
      <c r="C371" s="7" t="s">
        <v>141</v>
      </c>
      <c r="D371" s="7" t="s">
        <v>72</v>
      </c>
      <c r="E371" s="7" t="str">
        <f>"59/81"</f>
        <v>59/81</v>
      </c>
      <c r="F371" s="7" t="s">
        <v>252</v>
      </c>
      <c r="G371" s="7" t="s">
        <v>1019</v>
      </c>
      <c r="H371" s="8">
        <v>20.28</v>
      </c>
    </row>
    <row r="372" spans="1:8" ht="15">
      <c r="A372" s="6">
        <v>371</v>
      </c>
      <c r="B372" s="7" t="s">
        <v>1020</v>
      </c>
      <c r="C372" s="7" t="s">
        <v>51</v>
      </c>
      <c r="D372" s="7" t="s">
        <v>48</v>
      </c>
      <c r="E372" s="7" t="str">
        <f>"77/170"</f>
        <v>77/170</v>
      </c>
      <c r="F372" s="7" t="s">
        <v>1021</v>
      </c>
      <c r="G372" s="7" t="s">
        <v>1022</v>
      </c>
      <c r="H372" s="8">
        <v>20.28</v>
      </c>
    </row>
    <row r="373" spans="1:8" ht="15">
      <c r="A373" s="6">
        <v>372</v>
      </c>
      <c r="B373" s="7" t="s">
        <v>1023</v>
      </c>
      <c r="C373" s="7" t="s">
        <v>1024</v>
      </c>
      <c r="D373" s="7" t="s">
        <v>67</v>
      </c>
      <c r="E373" s="7" t="str">
        <f>"84/210"</f>
        <v>84/210</v>
      </c>
      <c r="F373" s="7" t="s">
        <v>443</v>
      </c>
      <c r="G373" s="7" t="s">
        <v>1025</v>
      </c>
      <c r="H373" s="8">
        <v>20.28</v>
      </c>
    </row>
    <row r="374" spans="1:8" ht="15">
      <c r="A374" s="6">
        <v>373</v>
      </c>
      <c r="B374" s="7" t="s">
        <v>1026</v>
      </c>
      <c r="C374" s="7" t="s">
        <v>120</v>
      </c>
      <c r="D374" s="7" t="s">
        <v>117</v>
      </c>
      <c r="E374" s="7" t="str">
        <f>"45/138"</f>
        <v>45/138</v>
      </c>
      <c r="F374" s="7" t="s">
        <v>1027</v>
      </c>
      <c r="G374" s="7" t="s">
        <v>1028</v>
      </c>
      <c r="H374" s="8">
        <v>20.27</v>
      </c>
    </row>
    <row r="375" spans="1:8" ht="15">
      <c r="A375" s="6">
        <v>374</v>
      </c>
      <c r="B375" s="7" t="s">
        <v>1029</v>
      </c>
      <c r="C375" s="7" t="s">
        <v>165</v>
      </c>
      <c r="D375" s="7" t="s">
        <v>28</v>
      </c>
      <c r="E375" s="7" t="str">
        <f>"40/89"</f>
        <v>40/89</v>
      </c>
      <c r="F375" s="7" t="s">
        <v>1030</v>
      </c>
      <c r="G375" s="7" t="s">
        <v>1031</v>
      </c>
      <c r="H375" s="8">
        <v>20.26</v>
      </c>
    </row>
    <row r="376" spans="1:8" ht="15">
      <c r="A376" s="6">
        <v>375</v>
      </c>
      <c r="B376" s="7" t="s">
        <v>1032</v>
      </c>
      <c r="C376" s="7" t="s">
        <v>135</v>
      </c>
      <c r="D376" s="7" t="s">
        <v>48</v>
      </c>
      <c r="E376" s="7" t="str">
        <f>"78/170"</f>
        <v>78/170</v>
      </c>
      <c r="F376" s="7" t="s">
        <v>1030</v>
      </c>
      <c r="G376" s="7" t="s">
        <v>1033</v>
      </c>
      <c r="H376" s="8">
        <v>20.26</v>
      </c>
    </row>
    <row r="377" spans="1:8" ht="15">
      <c r="A377" s="6">
        <v>376</v>
      </c>
      <c r="B377" s="7" t="s">
        <v>1034</v>
      </c>
      <c r="C377" s="7" t="s">
        <v>176</v>
      </c>
      <c r="D377" s="7" t="s">
        <v>117</v>
      </c>
      <c r="E377" s="7" t="str">
        <f>"46/138"</f>
        <v>46/138</v>
      </c>
      <c r="F377" s="7" t="s">
        <v>1035</v>
      </c>
      <c r="G377" s="7" t="s">
        <v>1036</v>
      </c>
      <c r="H377" s="8">
        <v>20.25</v>
      </c>
    </row>
    <row r="378" spans="1:8" ht="15">
      <c r="A378" s="6">
        <v>377</v>
      </c>
      <c r="B378" s="7" t="s">
        <v>1037</v>
      </c>
      <c r="C378" s="7" t="s">
        <v>515</v>
      </c>
      <c r="D378" s="7" t="s">
        <v>224</v>
      </c>
      <c r="E378" s="7" t="str">
        <f>"21/69"</f>
        <v>21/69</v>
      </c>
      <c r="F378" s="7" t="s">
        <v>1038</v>
      </c>
      <c r="G378" s="7" t="s">
        <v>1039</v>
      </c>
      <c r="H378" s="8">
        <v>20.23</v>
      </c>
    </row>
    <row r="379" spans="1:8" ht="15">
      <c r="A379" s="6">
        <v>378</v>
      </c>
      <c r="B379" s="7" t="s">
        <v>1040</v>
      </c>
      <c r="C379" s="7" t="s">
        <v>96</v>
      </c>
      <c r="D379" s="7" t="s">
        <v>67</v>
      </c>
      <c r="E379" s="7" t="str">
        <f>"85/210"</f>
        <v>85/210</v>
      </c>
      <c r="F379" s="7" t="s">
        <v>665</v>
      </c>
      <c r="G379" s="7" t="s">
        <v>1041</v>
      </c>
      <c r="H379" s="8">
        <v>20.23</v>
      </c>
    </row>
    <row r="380" spans="1:8" ht="15">
      <c r="A380" s="6">
        <v>379</v>
      </c>
      <c r="B380" s="7" t="s">
        <v>1042</v>
      </c>
      <c r="C380" s="7" t="s">
        <v>141</v>
      </c>
      <c r="D380" s="7" t="s">
        <v>67</v>
      </c>
      <c r="E380" s="7" t="str">
        <f>"86/210"</f>
        <v>86/210</v>
      </c>
      <c r="F380" s="7" t="s">
        <v>1043</v>
      </c>
      <c r="G380" s="7" t="s">
        <v>1044</v>
      </c>
      <c r="H380" s="8">
        <v>20.23</v>
      </c>
    </row>
    <row r="381" spans="1:8" ht="15">
      <c r="A381" s="6">
        <v>380</v>
      </c>
      <c r="B381" s="7" t="s">
        <v>1045</v>
      </c>
      <c r="C381" s="7" t="s">
        <v>141</v>
      </c>
      <c r="D381" s="7" t="s">
        <v>48</v>
      </c>
      <c r="E381" s="7" t="str">
        <f>"79/170"</f>
        <v>79/170</v>
      </c>
      <c r="F381" s="7" t="s">
        <v>1046</v>
      </c>
      <c r="G381" s="7" t="s">
        <v>1047</v>
      </c>
      <c r="H381" s="8">
        <v>20.17</v>
      </c>
    </row>
    <row r="382" spans="1:8" ht="15">
      <c r="A382" s="6">
        <v>381</v>
      </c>
      <c r="B382" s="7" t="s">
        <v>273</v>
      </c>
      <c r="C382" s="7" t="s">
        <v>135</v>
      </c>
      <c r="D382" s="7" t="s">
        <v>7</v>
      </c>
      <c r="E382" s="7" t="str">
        <f>"25/26"</f>
        <v>25/26</v>
      </c>
      <c r="F382" s="7" t="s">
        <v>236</v>
      </c>
      <c r="G382" s="7" t="s">
        <v>1048</v>
      </c>
      <c r="H382" s="8">
        <v>20.16</v>
      </c>
    </row>
    <row r="383" spans="1:8" ht="15">
      <c r="A383" s="6">
        <v>382</v>
      </c>
      <c r="B383" s="7" t="s">
        <v>1049</v>
      </c>
      <c r="C383" s="7" t="s">
        <v>179</v>
      </c>
      <c r="D383" s="7" t="s">
        <v>48</v>
      </c>
      <c r="E383" s="7" t="str">
        <f>"80/170"</f>
        <v>80/170</v>
      </c>
      <c r="F383" s="7" t="s">
        <v>758</v>
      </c>
      <c r="G383" s="7" t="s">
        <v>1050</v>
      </c>
      <c r="H383" s="8">
        <v>20.14</v>
      </c>
    </row>
    <row r="384" spans="1:8" ht="15">
      <c r="A384" s="6">
        <v>383</v>
      </c>
      <c r="B384" s="7" t="s">
        <v>1051</v>
      </c>
      <c r="C384" s="7" t="s">
        <v>200</v>
      </c>
      <c r="D384" s="7" t="s">
        <v>67</v>
      </c>
      <c r="E384" s="7" t="str">
        <f>"87/210"</f>
        <v>87/210</v>
      </c>
      <c r="F384" s="7" t="s">
        <v>111</v>
      </c>
      <c r="G384" s="7" t="s">
        <v>1052</v>
      </c>
      <c r="H384" s="8">
        <v>20.13</v>
      </c>
    </row>
    <row r="385" spans="1:8" ht="15">
      <c r="A385" s="6">
        <v>384</v>
      </c>
      <c r="B385" s="7" t="s">
        <v>1053</v>
      </c>
      <c r="C385" s="7" t="s">
        <v>1054</v>
      </c>
      <c r="D385" s="7" t="s">
        <v>224</v>
      </c>
      <c r="E385" s="7" t="str">
        <f>"22/69"</f>
        <v>22/69</v>
      </c>
      <c r="F385" s="7" t="s">
        <v>315</v>
      </c>
      <c r="G385" s="7" t="s">
        <v>1055</v>
      </c>
      <c r="H385" s="8">
        <v>20.11</v>
      </c>
    </row>
    <row r="386" spans="1:8" ht="15">
      <c r="A386" s="6">
        <v>385</v>
      </c>
      <c r="B386" s="7" t="s">
        <v>273</v>
      </c>
      <c r="C386" s="7" t="s">
        <v>219</v>
      </c>
      <c r="D386" s="7" t="s">
        <v>67</v>
      </c>
      <c r="E386" s="7" t="str">
        <f>"88/210"</f>
        <v>88/210</v>
      </c>
      <c r="F386" s="7" t="s">
        <v>1056</v>
      </c>
      <c r="G386" s="7" t="s">
        <v>1057</v>
      </c>
      <c r="H386" s="8">
        <v>20.1</v>
      </c>
    </row>
    <row r="387" spans="1:8" ht="15">
      <c r="A387" s="6">
        <v>386</v>
      </c>
      <c r="B387" s="7" t="s">
        <v>1058</v>
      </c>
      <c r="C387" s="7" t="s">
        <v>1059</v>
      </c>
      <c r="D387" s="7" t="s">
        <v>117</v>
      </c>
      <c r="E387" s="7" t="str">
        <f>"47/138"</f>
        <v>47/138</v>
      </c>
      <c r="F387" s="7" t="s">
        <v>322</v>
      </c>
      <c r="G387" s="7" t="s">
        <v>1060</v>
      </c>
      <c r="H387" s="8">
        <v>20.1</v>
      </c>
    </row>
    <row r="388" spans="1:8" ht="15">
      <c r="A388" s="6">
        <v>387</v>
      </c>
      <c r="B388" s="7" t="s">
        <v>1061</v>
      </c>
      <c r="C388" s="7" t="s">
        <v>747</v>
      </c>
      <c r="D388" s="7" t="s">
        <v>67</v>
      </c>
      <c r="E388" s="7" t="str">
        <f>"89/210"</f>
        <v>89/210</v>
      </c>
      <c r="F388" s="7" t="s">
        <v>1062</v>
      </c>
      <c r="G388" s="7" t="s">
        <v>1063</v>
      </c>
      <c r="H388" s="8">
        <v>20.06</v>
      </c>
    </row>
    <row r="389" spans="1:8" ht="15">
      <c r="A389" s="6">
        <v>388</v>
      </c>
      <c r="B389" s="7" t="s">
        <v>1064</v>
      </c>
      <c r="C389" s="7" t="s">
        <v>165</v>
      </c>
      <c r="D389" s="7" t="s">
        <v>48</v>
      </c>
      <c r="E389" s="7" t="str">
        <f>"81/170"</f>
        <v>81/170</v>
      </c>
      <c r="F389" s="7" t="s">
        <v>1065</v>
      </c>
      <c r="G389" s="7" t="s">
        <v>1066</v>
      </c>
      <c r="H389" s="8">
        <v>20.05</v>
      </c>
    </row>
    <row r="390" spans="1:8" ht="15">
      <c r="A390" s="6">
        <v>389</v>
      </c>
      <c r="B390" s="7" t="s">
        <v>1067</v>
      </c>
      <c r="C390" s="7" t="s">
        <v>96</v>
      </c>
      <c r="D390" s="7" t="s">
        <v>48</v>
      </c>
      <c r="E390" s="7" t="str">
        <f>"82/170"</f>
        <v>82/170</v>
      </c>
      <c r="F390" s="7" t="s">
        <v>1068</v>
      </c>
      <c r="G390" s="7" t="s">
        <v>1069</v>
      </c>
      <c r="H390" s="8">
        <v>20.05</v>
      </c>
    </row>
    <row r="391" spans="1:8" ht="15">
      <c r="A391" s="6">
        <v>390</v>
      </c>
      <c r="B391" s="7" t="s">
        <v>1070</v>
      </c>
      <c r="C391" s="7" t="s">
        <v>312</v>
      </c>
      <c r="D391" s="7" t="s">
        <v>48</v>
      </c>
      <c r="E391" s="7" t="str">
        <f>"83/170"</f>
        <v>83/170</v>
      </c>
      <c r="F391" s="7" t="s">
        <v>1068</v>
      </c>
      <c r="G391" s="7" t="s">
        <v>1071</v>
      </c>
      <c r="H391" s="8">
        <v>20.04</v>
      </c>
    </row>
    <row r="392" spans="1:8" ht="15">
      <c r="A392" s="6">
        <v>391</v>
      </c>
      <c r="B392" s="7" t="s">
        <v>1072</v>
      </c>
      <c r="C392" s="7" t="s">
        <v>1073</v>
      </c>
      <c r="D392" s="7" t="s">
        <v>67</v>
      </c>
      <c r="E392" s="7" t="str">
        <f>"90/210"</f>
        <v>90/210</v>
      </c>
      <c r="F392" s="7" t="s">
        <v>1074</v>
      </c>
      <c r="G392" s="7" t="s">
        <v>1075</v>
      </c>
      <c r="H392" s="8">
        <v>20.01</v>
      </c>
    </row>
    <row r="393" spans="1:8" ht="15">
      <c r="A393" s="6">
        <v>392</v>
      </c>
      <c r="B393" s="7" t="s">
        <v>374</v>
      </c>
      <c r="C393" s="7" t="s">
        <v>446</v>
      </c>
      <c r="D393" s="7" t="s">
        <v>48</v>
      </c>
      <c r="E393" s="7" t="str">
        <f>"84/170"</f>
        <v>84/170</v>
      </c>
      <c r="F393" s="7" t="s">
        <v>874</v>
      </c>
      <c r="G393" s="7" t="s">
        <v>1076</v>
      </c>
      <c r="H393" s="8">
        <v>20.01</v>
      </c>
    </row>
    <row r="394" spans="1:8" ht="15">
      <c r="A394" s="6">
        <v>393</v>
      </c>
      <c r="B394" s="7" t="s">
        <v>1077</v>
      </c>
      <c r="C394" s="7" t="s">
        <v>747</v>
      </c>
      <c r="D394" s="7" t="s">
        <v>117</v>
      </c>
      <c r="E394" s="7" t="str">
        <f>"48/138"</f>
        <v>48/138</v>
      </c>
      <c r="F394" s="7" t="s">
        <v>1078</v>
      </c>
      <c r="G394" s="7" t="s">
        <v>1079</v>
      </c>
      <c r="H394" s="8">
        <v>20</v>
      </c>
    </row>
    <row r="395" spans="1:8" ht="15">
      <c r="A395" s="6">
        <v>394</v>
      </c>
      <c r="B395" s="7" t="s">
        <v>1080</v>
      </c>
      <c r="C395" s="7" t="s">
        <v>339</v>
      </c>
      <c r="D395" s="7" t="s">
        <v>117</v>
      </c>
      <c r="E395" s="7" t="str">
        <f>"49/138"</f>
        <v>49/138</v>
      </c>
      <c r="F395" s="7" t="s">
        <v>191</v>
      </c>
      <c r="G395" s="7" t="s">
        <v>1081</v>
      </c>
      <c r="H395" s="8">
        <v>19.99</v>
      </c>
    </row>
    <row r="396" spans="1:8" ht="15">
      <c r="A396" s="6">
        <v>395</v>
      </c>
      <c r="B396" s="7" t="s">
        <v>1082</v>
      </c>
      <c r="C396" s="7" t="s">
        <v>131</v>
      </c>
      <c r="D396" s="7" t="s">
        <v>28</v>
      </c>
      <c r="E396" s="7" t="str">
        <f>"41/89"</f>
        <v>41/89</v>
      </c>
      <c r="F396" s="7" t="s">
        <v>1083</v>
      </c>
      <c r="G396" s="7" t="s">
        <v>1084</v>
      </c>
      <c r="H396" s="8">
        <v>19.98</v>
      </c>
    </row>
    <row r="397" spans="1:8" ht="15">
      <c r="A397" s="6">
        <v>396</v>
      </c>
      <c r="B397" s="7" t="s">
        <v>1085</v>
      </c>
      <c r="C397" s="7" t="s">
        <v>187</v>
      </c>
      <c r="D397" s="7" t="s">
        <v>28</v>
      </c>
      <c r="E397" s="7" t="str">
        <f>"42/89"</f>
        <v>42/89</v>
      </c>
      <c r="F397" s="7" t="s">
        <v>1086</v>
      </c>
      <c r="G397" s="7" t="s">
        <v>1087</v>
      </c>
      <c r="H397" s="8">
        <v>19.98</v>
      </c>
    </row>
    <row r="398" spans="1:8" ht="15">
      <c r="A398" s="6">
        <v>397</v>
      </c>
      <c r="B398" s="7" t="s">
        <v>1088</v>
      </c>
      <c r="C398" s="7" t="s">
        <v>120</v>
      </c>
      <c r="D398" s="7" t="s">
        <v>224</v>
      </c>
      <c r="E398" s="7" t="str">
        <f>"23/69"</f>
        <v>23/69</v>
      </c>
      <c r="F398" s="7" t="s">
        <v>811</v>
      </c>
      <c r="G398" s="7" t="s">
        <v>1089</v>
      </c>
      <c r="H398" s="8">
        <v>19.97</v>
      </c>
    </row>
    <row r="399" spans="1:8" ht="15">
      <c r="A399" s="6">
        <v>398</v>
      </c>
      <c r="B399" s="7" t="s">
        <v>1090</v>
      </c>
      <c r="C399" s="7" t="s">
        <v>334</v>
      </c>
      <c r="D399" s="7" t="s">
        <v>224</v>
      </c>
      <c r="E399" s="7" t="str">
        <f>"24/69"</f>
        <v>24/69</v>
      </c>
      <c r="F399" s="7" t="s">
        <v>656</v>
      </c>
      <c r="G399" s="7" t="s">
        <v>1091</v>
      </c>
      <c r="H399" s="8">
        <v>19.95</v>
      </c>
    </row>
    <row r="400" spans="1:8" ht="15">
      <c r="A400" s="6">
        <v>399</v>
      </c>
      <c r="B400" s="7" t="s">
        <v>1092</v>
      </c>
      <c r="C400" s="7" t="s">
        <v>135</v>
      </c>
      <c r="D400" s="7" t="s">
        <v>48</v>
      </c>
      <c r="E400" s="7" t="str">
        <f>"85/170"</f>
        <v>85/170</v>
      </c>
      <c r="F400" s="7" t="s">
        <v>1093</v>
      </c>
      <c r="G400" s="7" t="s">
        <v>1094</v>
      </c>
      <c r="H400" s="8">
        <v>19.94</v>
      </c>
    </row>
    <row r="401" spans="1:8" ht="15">
      <c r="A401" s="6">
        <v>400</v>
      </c>
      <c r="B401" s="7" t="s">
        <v>703</v>
      </c>
      <c r="C401" s="7" t="s">
        <v>858</v>
      </c>
      <c r="D401" s="7" t="s">
        <v>224</v>
      </c>
      <c r="E401" s="7" t="str">
        <f>"25/69"</f>
        <v>25/69</v>
      </c>
      <c r="F401" s="7" t="s">
        <v>381</v>
      </c>
      <c r="G401" s="7" t="s">
        <v>1095</v>
      </c>
      <c r="H401" s="8">
        <v>19.94</v>
      </c>
    </row>
    <row r="402" spans="1:8" ht="15">
      <c r="A402" s="6">
        <v>401</v>
      </c>
      <c r="B402" s="7" t="s">
        <v>1096</v>
      </c>
      <c r="C402" s="7" t="s">
        <v>165</v>
      </c>
      <c r="D402" s="7" t="s">
        <v>28</v>
      </c>
      <c r="E402" s="7" t="str">
        <f>"43/89"</f>
        <v>43/89</v>
      </c>
      <c r="F402" s="7" t="s">
        <v>535</v>
      </c>
      <c r="G402" s="7" t="s">
        <v>1097</v>
      </c>
      <c r="H402" s="8">
        <v>19.92</v>
      </c>
    </row>
    <row r="403" spans="1:8" ht="15">
      <c r="A403" s="6">
        <v>402</v>
      </c>
      <c r="B403" s="7" t="s">
        <v>1098</v>
      </c>
      <c r="C403" s="7" t="s">
        <v>96</v>
      </c>
      <c r="D403" s="7" t="s">
        <v>117</v>
      </c>
      <c r="E403" s="7" t="str">
        <f>"50/138"</f>
        <v>50/138</v>
      </c>
      <c r="F403" s="7" t="s">
        <v>1099</v>
      </c>
      <c r="G403" s="7" t="s">
        <v>1100</v>
      </c>
      <c r="H403" s="8">
        <v>19.92</v>
      </c>
    </row>
    <row r="404" spans="1:8" ht="15">
      <c r="A404" s="6">
        <v>403</v>
      </c>
      <c r="B404" s="7" t="s">
        <v>1101</v>
      </c>
      <c r="C404" s="7" t="s">
        <v>462</v>
      </c>
      <c r="D404" s="7" t="s">
        <v>67</v>
      </c>
      <c r="E404" s="7" t="str">
        <f>"91/210"</f>
        <v>91/210</v>
      </c>
      <c r="F404" s="7" t="s">
        <v>524</v>
      </c>
      <c r="G404" s="7" t="s">
        <v>1102</v>
      </c>
      <c r="H404" s="8">
        <v>19.91</v>
      </c>
    </row>
    <row r="405" spans="1:8" ht="15">
      <c r="A405" s="6">
        <v>404</v>
      </c>
      <c r="B405" s="7" t="s">
        <v>1103</v>
      </c>
      <c r="C405" s="7" t="s">
        <v>566</v>
      </c>
      <c r="D405" s="7" t="s">
        <v>48</v>
      </c>
      <c r="E405" s="7" t="str">
        <f>"86/170"</f>
        <v>86/170</v>
      </c>
      <c r="F405" s="7" t="s">
        <v>524</v>
      </c>
      <c r="G405" s="7" t="s">
        <v>1104</v>
      </c>
      <c r="H405" s="8">
        <v>19.91</v>
      </c>
    </row>
    <row r="406" spans="1:8" ht="15">
      <c r="A406" s="6">
        <v>405</v>
      </c>
      <c r="B406" s="7" t="s">
        <v>1105</v>
      </c>
      <c r="C406" s="7" t="s">
        <v>1106</v>
      </c>
      <c r="D406" s="7" t="s">
        <v>117</v>
      </c>
      <c r="E406" s="7" t="str">
        <f>"51/138"</f>
        <v>51/138</v>
      </c>
      <c r="F406" s="7" t="s">
        <v>1107</v>
      </c>
      <c r="G406" s="7" t="s">
        <v>1108</v>
      </c>
      <c r="H406" s="8">
        <v>19.9</v>
      </c>
    </row>
    <row r="407" spans="1:8" ht="15">
      <c r="A407" s="6">
        <v>406</v>
      </c>
      <c r="B407" s="7" t="s">
        <v>1109</v>
      </c>
      <c r="C407" s="7" t="s">
        <v>76</v>
      </c>
      <c r="D407" s="7" t="s">
        <v>28</v>
      </c>
      <c r="E407" s="7" t="str">
        <f>"44/89"</f>
        <v>44/89</v>
      </c>
      <c r="F407" s="7" t="s">
        <v>607</v>
      </c>
      <c r="G407" s="7" t="s">
        <v>1110</v>
      </c>
      <c r="H407" s="8">
        <v>19.89</v>
      </c>
    </row>
    <row r="408" spans="1:8" ht="15">
      <c r="A408" s="6">
        <v>407</v>
      </c>
      <c r="B408" s="7" t="s">
        <v>1111</v>
      </c>
      <c r="C408" s="7" t="s">
        <v>179</v>
      </c>
      <c r="D408" s="7" t="s">
        <v>117</v>
      </c>
      <c r="E408" s="7" t="str">
        <f>"52/138"</f>
        <v>52/138</v>
      </c>
      <c r="F408" s="7" t="s">
        <v>29</v>
      </c>
      <c r="G408" s="7" t="s">
        <v>1112</v>
      </c>
      <c r="H408" s="8">
        <v>19.89</v>
      </c>
    </row>
    <row r="409" spans="1:8" ht="15">
      <c r="A409" s="6">
        <v>408</v>
      </c>
      <c r="B409" s="7" t="s">
        <v>1113</v>
      </c>
      <c r="C409" s="7" t="s">
        <v>480</v>
      </c>
      <c r="D409" s="7" t="s">
        <v>224</v>
      </c>
      <c r="E409" s="7" t="str">
        <f>"26/69"</f>
        <v>26/69</v>
      </c>
      <c r="F409" s="7" t="s">
        <v>298</v>
      </c>
      <c r="G409" s="7" t="s">
        <v>1114</v>
      </c>
      <c r="H409" s="8">
        <v>19.89</v>
      </c>
    </row>
    <row r="410" spans="1:8" ht="15">
      <c r="A410" s="6">
        <v>409</v>
      </c>
      <c r="B410" s="7" t="s">
        <v>1115</v>
      </c>
      <c r="C410" s="7" t="s">
        <v>148</v>
      </c>
      <c r="D410" s="7" t="s">
        <v>67</v>
      </c>
      <c r="E410" s="7" t="str">
        <f>"92/210"</f>
        <v>92/210</v>
      </c>
      <c r="F410" s="7" t="s">
        <v>230</v>
      </c>
      <c r="G410" s="7" t="s">
        <v>1116</v>
      </c>
      <c r="H410" s="8">
        <v>19.88</v>
      </c>
    </row>
    <row r="411" spans="1:8" ht="15">
      <c r="A411" s="6">
        <v>410</v>
      </c>
      <c r="B411" s="7" t="s">
        <v>1117</v>
      </c>
      <c r="C411" s="7" t="s">
        <v>179</v>
      </c>
      <c r="D411" s="7" t="s">
        <v>48</v>
      </c>
      <c r="E411" s="7" t="str">
        <f>"87/170"</f>
        <v>87/170</v>
      </c>
      <c r="F411" s="7" t="s">
        <v>777</v>
      </c>
      <c r="G411" s="7" t="s">
        <v>1118</v>
      </c>
      <c r="H411" s="8">
        <v>19.88</v>
      </c>
    </row>
    <row r="412" spans="1:8" ht="15">
      <c r="A412" s="6">
        <v>411</v>
      </c>
      <c r="B412" s="7" t="s">
        <v>1119</v>
      </c>
      <c r="C412" s="7" t="s">
        <v>79</v>
      </c>
      <c r="D412" s="7" t="s">
        <v>117</v>
      </c>
      <c r="E412" s="7" t="str">
        <f>"53/138"</f>
        <v>53/138</v>
      </c>
      <c r="F412" s="7" t="s">
        <v>889</v>
      </c>
      <c r="G412" s="7" t="s">
        <v>1120</v>
      </c>
      <c r="H412" s="8">
        <v>19.88</v>
      </c>
    </row>
    <row r="413" spans="1:8" ht="15">
      <c r="A413" s="6">
        <v>412</v>
      </c>
      <c r="B413" s="7" t="s">
        <v>1121</v>
      </c>
      <c r="C413" s="7" t="s">
        <v>1073</v>
      </c>
      <c r="D413" s="7" t="s">
        <v>67</v>
      </c>
      <c r="E413" s="7" t="str">
        <f>"93/210"</f>
        <v>93/210</v>
      </c>
      <c r="F413" s="7" t="s">
        <v>628</v>
      </c>
      <c r="G413" s="7" t="s">
        <v>1122</v>
      </c>
      <c r="H413" s="8">
        <v>19.87</v>
      </c>
    </row>
    <row r="414" spans="1:8" ht="15">
      <c r="A414" s="6">
        <v>413</v>
      </c>
      <c r="B414" s="7" t="s">
        <v>1123</v>
      </c>
      <c r="C414" s="7" t="s">
        <v>79</v>
      </c>
      <c r="D414" s="7" t="s">
        <v>72</v>
      </c>
      <c r="E414" s="7" t="str">
        <f>"60/81"</f>
        <v>60/81</v>
      </c>
      <c r="F414" s="7" t="s">
        <v>1124</v>
      </c>
      <c r="G414" s="7" t="s">
        <v>1125</v>
      </c>
      <c r="H414" s="8">
        <v>19.86</v>
      </c>
    </row>
    <row r="415" spans="1:8" ht="15">
      <c r="A415" s="6">
        <v>414</v>
      </c>
      <c r="B415" s="7" t="s">
        <v>1126</v>
      </c>
      <c r="C415" s="7" t="s">
        <v>71</v>
      </c>
      <c r="D415" s="7" t="s">
        <v>48</v>
      </c>
      <c r="E415" s="7" t="str">
        <f>"88/170"</f>
        <v>88/170</v>
      </c>
      <c r="F415" s="7" t="s">
        <v>1127</v>
      </c>
      <c r="G415" s="7" t="s">
        <v>1128</v>
      </c>
      <c r="H415" s="8">
        <v>19.86</v>
      </c>
    </row>
    <row r="416" spans="1:8" ht="15">
      <c r="A416" s="6">
        <v>415</v>
      </c>
      <c r="B416" s="7" t="s">
        <v>1129</v>
      </c>
      <c r="C416" s="7" t="s">
        <v>51</v>
      </c>
      <c r="D416" s="7" t="s">
        <v>67</v>
      </c>
      <c r="E416" s="7" t="str">
        <f>"94/210"</f>
        <v>94/210</v>
      </c>
      <c r="F416" s="7" t="s">
        <v>1130</v>
      </c>
      <c r="G416" s="7" t="s">
        <v>1131</v>
      </c>
      <c r="H416" s="8">
        <v>19.86</v>
      </c>
    </row>
    <row r="417" spans="1:8" ht="15">
      <c r="A417" s="6">
        <v>416</v>
      </c>
      <c r="B417" s="7" t="s">
        <v>1132</v>
      </c>
      <c r="C417" s="7" t="s">
        <v>251</v>
      </c>
      <c r="D417" s="7" t="s">
        <v>117</v>
      </c>
      <c r="E417" s="7" t="str">
        <f>"54/138"</f>
        <v>54/138</v>
      </c>
      <c r="F417" s="7" t="s">
        <v>340</v>
      </c>
      <c r="G417" s="7" t="s">
        <v>1133</v>
      </c>
      <c r="H417" s="8">
        <v>19.83</v>
      </c>
    </row>
    <row r="418" spans="1:8" ht="15">
      <c r="A418" s="6">
        <v>417</v>
      </c>
      <c r="B418" s="7" t="s">
        <v>558</v>
      </c>
      <c r="C418" s="7" t="s">
        <v>187</v>
      </c>
      <c r="D418" s="7" t="s">
        <v>348</v>
      </c>
      <c r="E418" s="7" t="str">
        <f>"11/30"</f>
        <v>11/30</v>
      </c>
      <c r="F418" s="7" t="s">
        <v>29</v>
      </c>
      <c r="G418" s="7" t="s">
        <v>1134</v>
      </c>
      <c r="H418" s="8">
        <v>19.83</v>
      </c>
    </row>
    <row r="419" spans="1:8" ht="15">
      <c r="A419" s="6">
        <v>418</v>
      </c>
      <c r="B419" s="7" t="s">
        <v>1135</v>
      </c>
      <c r="C419" s="7" t="s">
        <v>229</v>
      </c>
      <c r="D419" s="7" t="s">
        <v>48</v>
      </c>
      <c r="E419" s="7" t="str">
        <f>"89/170"</f>
        <v>89/170</v>
      </c>
      <c r="F419" s="7" t="s">
        <v>358</v>
      </c>
      <c r="G419" s="7" t="s">
        <v>1136</v>
      </c>
      <c r="H419" s="8">
        <v>19.82</v>
      </c>
    </row>
    <row r="420" spans="1:8" ht="15">
      <c r="A420" s="6">
        <v>419</v>
      </c>
      <c r="B420" s="7" t="s">
        <v>1137</v>
      </c>
      <c r="C420" s="7" t="s">
        <v>544</v>
      </c>
      <c r="D420" s="7" t="s">
        <v>224</v>
      </c>
      <c r="E420" s="7" t="str">
        <f>"27/69"</f>
        <v>27/69</v>
      </c>
      <c r="F420" s="7" t="s">
        <v>125</v>
      </c>
      <c r="G420" s="7" t="s">
        <v>1138</v>
      </c>
      <c r="H420" s="8">
        <v>19.81</v>
      </c>
    </row>
    <row r="421" spans="1:8" ht="15">
      <c r="A421" s="6">
        <v>420</v>
      </c>
      <c r="B421" s="7" t="s">
        <v>1139</v>
      </c>
      <c r="C421" s="7" t="s">
        <v>223</v>
      </c>
      <c r="D421" s="7" t="s">
        <v>67</v>
      </c>
      <c r="E421" s="7" t="str">
        <f>"95/210"</f>
        <v>95/210</v>
      </c>
      <c r="F421" s="7" t="s">
        <v>780</v>
      </c>
      <c r="G421" s="7" t="s">
        <v>1140</v>
      </c>
      <c r="H421" s="8">
        <v>19.81</v>
      </c>
    </row>
    <row r="422" spans="1:8" ht="15">
      <c r="A422" s="6">
        <v>421</v>
      </c>
      <c r="B422" s="7" t="s">
        <v>1141</v>
      </c>
      <c r="C422" s="7" t="s">
        <v>1142</v>
      </c>
      <c r="D422" s="7" t="s">
        <v>28</v>
      </c>
      <c r="E422" s="7" t="str">
        <f>"45/89"</f>
        <v>45/89</v>
      </c>
      <c r="F422" s="7" t="s">
        <v>845</v>
      </c>
      <c r="G422" s="7" t="s">
        <v>1143</v>
      </c>
      <c r="H422" s="8">
        <v>19.8</v>
      </c>
    </row>
    <row r="423" spans="1:8" ht="15">
      <c r="A423" s="6">
        <v>422</v>
      </c>
      <c r="B423" s="7" t="s">
        <v>1144</v>
      </c>
      <c r="C423" s="7" t="s">
        <v>844</v>
      </c>
      <c r="D423" s="7" t="s">
        <v>28</v>
      </c>
      <c r="E423" s="7" t="str">
        <f>"46/89"</f>
        <v>46/89</v>
      </c>
      <c r="F423" s="7" t="s">
        <v>524</v>
      </c>
      <c r="G423" s="7" t="s">
        <v>1145</v>
      </c>
      <c r="H423" s="8">
        <v>19.8</v>
      </c>
    </row>
    <row r="424" spans="1:8" ht="15">
      <c r="A424" s="6">
        <v>423</v>
      </c>
      <c r="B424" s="7" t="s">
        <v>1146</v>
      </c>
      <c r="C424" s="7" t="s">
        <v>282</v>
      </c>
      <c r="D424" s="7" t="s">
        <v>48</v>
      </c>
      <c r="E424" s="7" t="str">
        <f>"90/170"</f>
        <v>90/170</v>
      </c>
      <c r="F424" s="7" t="s">
        <v>405</v>
      </c>
      <c r="G424" s="7" t="s">
        <v>1147</v>
      </c>
      <c r="H424" s="8">
        <v>19.8</v>
      </c>
    </row>
    <row r="425" spans="1:8" ht="15">
      <c r="A425" s="6">
        <v>424</v>
      </c>
      <c r="B425" s="7" t="s">
        <v>1148</v>
      </c>
      <c r="C425" s="7" t="s">
        <v>165</v>
      </c>
      <c r="D425" s="7" t="s">
        <v>48</v>
      </c>
      <c r="E425" s="7" t="str">
        <f>"91/170"</f>
        <v>91/170</v>
      </c>
      <c r="F425" s="7" t="s">
        <v>1149</v>
      </c>
      <c r="G425" s="7" t="s">
        <v>1150</v>
      </c>
      <c r="H425" s="8">
        <v>19.79</v>
      </c>
    </row>
    <row r="426" spans="1:8" ht="15">
      <c r="A426" s="6">
        <v>425</v>
      </c>
      <c r="B426" s="7" t="s">
        <v>1151</v>
      </c>
      <c r="C426" s="7" t="s">
        <v>747</v>
      </c>
      <c r="D426" s="7" t="s">
        <v>48</v>
      </c>
      <c r="E426" s="7" t="str">
        <f>"92/170"</f>
        <v>92/170</v>
      </c>
      <c r="F426" s="7" t="s">
        <v>415</v>
      </c>
      <c r="G426" s="7" t="s">
        <v>1152</v>
      </c>
      <c r="H426" s="8">
        <v>19.78</v>
      </c>
    </row>
    <row r="427" spans="1:8" ht="15">
      <c r="A427" s="6">
        <v>426</v>
      </c>
      <c r="B427" s="7" t="s">
        <v>1153</v>
      </c>
      <c r="C427" s="7" t="s">
        <v>1154</v>
      </c>
      <c r="D427" s="7" t="s">
        <v>584</v>
      </c>
      <c r="E427" s="7" t="str">
        <f>"8/18"</f>
        <v>8/18</v>
      </c>
      <c r="F427" s="7" t="s">
        <v>405</v>
      </c>
      <c r="G427" s="7" t="s">
        <v>1155</v>
      </c>
      <c r="H427" s="8">
        <v>19.77</v>
      </c>
    </row>
    <row r="428" spans="1:8" ht="15">
      <c r="A428" s="6">
        <v>427</v>
      </c>
      <c r="B428" s="7" t="s">
        <v>1156</v>
      </c>
      <c r="C428" s="7" t="s">
        <v>51</v>
      </c>
      <c r="D428" s="7" t="s">
        <v>67</v>
      </c>
      <c r="E428" s="7" t="str">
        <f>"96/210"</f>
        <v>96/210</v>
      </c>
      <c r="F428" s="7" t="s">
        <v>405</v>
      </c>
      <c r="G428" s="7" t="s">
        <v>1157</v>
      </c>
      <c r="H428" s="8">
        <v>19.76</v>
      </c>
    </row>
    <row r="429" spans="1:8" ht="15">
      <c r="A429" s="6">
        <v>428</v>
      </c>
      <c r="B429" s="7" t="s">
        <v>1158</v>
      </c>
      <c r="C429" s="7" t="s">
        <v>1159</v>
      </c>
      <c r="D429" s="7" t="s">
        <v>28</v>
      </c>
      <c r="E429" s="7" t="str">
        <f>"47/89"</f>
        <v>47/89</v>
      </c>
      <c r="F429" s="7" t="s">
        <v>1160</v>
      </c>
      <c r="G429" s="7" t="s">
        <v>1161</v>
      </c>
      <c r="H429" s="8">
        <v>19.76</v>
      </c>
    </row>
    <row r="430" spans="1:8" ht="15">
      <c r="A430" s="6">
        <v>429</v>
      </c>
      <c r="B430" s="7" t="s">
        <v>1162</v>
      </c>
      <c r="C430" s="7" t="s">
        <v>1163</v>
      </c>
      <c r="D430" s="7" t="s">
        <v>224</v>
      </c>
      <c r="E430" s="7" t="str">
        <f>"28/69"</f>
        <v>28/69</v>
      </c>
      <c r="F430" s="7" t="s">
        <v>512</v>
      </c>
      <c r="G430" s="7" t="s">
        <v>1164</v>
      </c>
      <c r="H430" s="8">
        <v>19.74</v>
      </c>
    </row>
    <row r="431" spans="1:8" ht="15">
      <c r="A431" s="6">
        <v>430</v>
      </c>
      <c r="B431" s="7" t="s">
        <v>1165</v>
      </c>
      <c r="C431" s="7" t="s">
        <v>165</v>
      </c>
      <c r="D431" s="7" t="s">
        <v>67</v>
      </c>
      <c r="E431" s="7" t="str">
        <f>"97/210"</f>
        <v>97/210</v>
      </c>
      <c r="F431" s="7" t="s">
        <v>1166</v>
      </c>
      <c r="G431" s="7" t="s">
        <v>1167</v>
      </c>
      <c r="H431" s="8">
        <v>19.74</v>
      </c>
    </row>
    <row r="432" spans="1:8" ht="15">
      <c r="A432" s="6">
        <v>431</v>
      </c>
      <c r="B432" s="7" t="s">
        <v>1168</v>
      </c>
      <c r="C432" s="7" t="s">
        <v>40</v>
      </c>
      <c r="D432" s="7" t="s">
        <v>28</v>
      </c>
      <c r="E432" s="7" t="str">
        <f>"48/89"</f>
        <v>48/89</v>
      </c>
      <c r="F432" s="7" t="s">
        <v>1169</v>
      </c>
      <c r="G432" s="7" t="s">
        <v>1170</v>
      </c>
      <c r="H432" s="8">
        <v>19.72</v>
      </c>
    </row>
    <row r="433" spans="1:8" ht="15">
      <c r="A433" s="6">
        <v>432</v>
      </c>
      <c r="B433" s="7" t="s">
        <v>1171</v>
      </c>
      <c r="C433" s="7" t="s">
        <v>1172</v>
      </c>
      <c r="D433" s="7" t="s">
        <v>48</v>
      </c>
      <c r="E433" s="7" t="str">
        <f>"93/170"</f>
        <v>93/170</v>
      </c>
      <c r="F433" s="7" t="s">
        <v>758</v>
      </c>
      <c r="G433" s="7" t="s">
        <v>1173</v>
      </c>
      <c r="H433" s="8">
        <v>19.71</v>
      </c>
    </row>
    <row r="434" spans="1:8" ht="15">
      <c r="A434" s="6">
        <v>433</v>
      </c>
      <c r="B434" s="7" t="s">
        <v>1174</v>
      </c>
      <c r="C434" s="7" t="s">
        <v>802</v>
      </c>
      <c r="D434" s="7" t="s">
        <v>28</v>
      </c>
      <c r="E434" s="7" t="str">
        <f>"49/89"</f>
        <v>49/89</v>
      </c>
      <c r="F434" s="7" t="s">
        <v>191</v>
      </c>
      <c r="G434" s="7" t="s">
        <v>1175</v>
      </c>
      <c r="H434" s="8">
        <v>19.69</v>
      </c>
    </row>
    <row r="435" spans="1:8" ht="15">
      <c r="A435" s="6">
        <v>434</v>
      </c>
      <c r="B435" s="7" t="s">
        <v>1176</v>
      </c>
      <c r="C435" s="7" t="s">
        <v>1177</v>
      </c>
      <c r="D435" s="7" t="s">
        <v>28</v>
      </c>
      <c r="E435" s="7" t="str">
        <f>"50/89"</f>
        <v>50/89</v>
      </c>
      <c r="F435" s="7" t="s">
        <v>381</v>
      </c>
      <c r="G435" s="7" t="s">
        <v>1178</v>
      </c>
      <c r="H435" s="8">
        <v>19.69</v>
      </c>
    </row>
    <row r="436" spans="1:8" ht="15">
      <c r="A436" s="6">
        <v>435</v>
      </c>
      <c r="B436" s="7" t="s">
        <v>1006</v>
      </c>
      <c r="C436" s="7" t="s">
        <v>96</v>
      </c>
      <c r="D436" s="7" t="s">
        <v>48</v>
      </c>
      <c r="E436" s="7" t="str">
        <f>"94/170"</f>
        <v>94/170</v>
      </c>
      <c r="F436" s="7" t="s">
        <v>305</v>
      </c>
      <c r="G436" s="7" t="s">
        <v>1179</v>
      </c>
      <c r="H436" s="8">
        <v>19.68</v>
      </c>
    </row>
    <row r="437" spans="1:8" ht="15">
      <c r="A437" s="6">
        <v>436</v>
      </c>
      <c r="B437" s="7" t="s">
        <v>1180</v>
      </c>
      <c r="C437" s="7" t="s">
        <v>747</v>
      </c>
      <c r="D437" s="7" t="s">
        <v>48</v>
      </c>
      <c r="E437" s="7" t="str">
        <f>"95/170"</f>
        <v>95/170</v>
      </c>
      <c r="F437" s="7" t="s">
        <v>132</v>
      </c>
      <c r="G437" s="7" t="s">
        <v>1181</v>
      </c>
      <c r="H437" s="8">
        <v>19.68</v>
      </c>
    </row>
    <row r="438" spans="1:8" ht="15">
      <c r="A438" s="6">
        <v>437</v>
      </c>
      <c r="B438" s="7" t="s">
        <v>1182</v>
      </c>
      <c r="C438" s="7" t="s">
        <v>446</v>
      </c>
      <c r="D438" s="7" t="s">
        <v>117</v>
      </c>
      <c r="E438" s="7" t="str">
        <f>"55/138"</f>
        <v>55/138</v>
      </c>
      <c r="F438" s="7" t="s">
        <v>87</v>
      </c>
      <c r="G438" s="7" t="s">
        <v>1183</v>
      </c>
      <c r="H438" s="8">
        <v>19.68</v>
      </c>
    </row>
    <row r="439" spans="1:8" ht="15">
      <c r="A439" s="6">
        <v>438</v>
      </c>
      <c r="B439" s="7" t="s">
        <v>1184</v>
      </c>
      <c r="C439" s="7" t="s">
        <v>40</v>
      </c>
      <c r="D439" s="7" t="s">
        <v>67</v>
      </c>
      <c r="E439" s="7" t="str">
        <f>"98/210"</f>
        <v>98/210</v>
      </c>
      <c r="F439" s="7" t="s">
        <v>1185</v>
      </c>
      <c r="G439" s="7" t="s">
        <v>1186</v>
      </c>
      <c r="H439" s="8">
        <v>19.68</v>
      </c>
    </row>
    <row r="440" spans="1:8" ht="15">
      <c r="A440" s="6">
        <v>439</v>
      </c>
      <c r="B440" s="7" t="s">
        <v>1187</v>
      </c>
      <c r="C440" s="7" t="s">
        <v>55</v>
      </c>
      <c r="D440" s="7" t="s">
        <v>117</v>
      </c>
      <c r="E440" s="7" t="str">
        <f>"56/138"</f>
        <v>56/138</v>
      </c>
      <c r="F440" s="7" t="s">
        <v>576</v>
      </c>
      <c r="G440" s="7" t="s">
        <v>1188</v>
      </c>
      <c r="H440" s="8">
        <v>19.67</v>
      </c>
    </row>
    <row r="441" spans="1:8" ht="15">
      <c r="A441" s="6">
        <v>440</v>
      </c>
      <c r="B441" s="7" t="s">
        <v>1189</v>
      </c>
      <c r="C441" s="7" t="s">
        <v>852</v>
      </c>
      <c r="D441" s="7" t="s">
        <v>28</v>
      </c>
      <c r="E441" s="7" t="str">
        <f>"51/89"</f>
        <v>51/89</v>
      </c>
      <c r="F441" s="7" t="s">
        <v>1190</v>
      </c>
      <c r="G441" s="7" t="s">
        <v>1191</v>
      </c>
      <c r="H441" s="8">
        <v>19.66</v>
      </c>
    </row>
    <row r="442" spans="1:8" ht="15">
      <c r="A442" s="6">
        <v>441</v>
      </c>
      <c r="B442" s="7" t="s">
        <v>1192</v>
      </c>
      <c r="C442" s="7" t="s">
        <v>786</v>
      </c>
      <c r="D442" s="7" t="s">
        <v>224</v>
      </c>
      <c r="E442" s="7" t="str">
        <f>"29/69"</f>
        <v>29/69</v>
      </c>
      <c r="F442" s="7" t="s">
        <v>1193</v>
      </c>
      <c r="G442" s="7" t="s">
        <v>1194</v>
      </c>
      <c r="H442" s="8">
        <v>19.66</v>
      </c>
    </row>
    <row r="443" spans="1:8" ht="15">
      <c r="A443" s="6">
        <v>442</v>
      </c>
      <c r="B443" s="7" t="s">
        <v>1195</v>
      </c>
      <c r="C443" s="7" t="s">
        <v>1196</v>
      </c>
      <c r="D443" s="7" t="s">
        <v>7</v>
      </c>
      <c r="E443" s="7" t="str">
        <f>"26/26"</f>
        <v>26/26</v>
      </c>
      <c r="F443" s="7" t="s">
        <v>33</v>
      </c>
      <c r="G443" s="7" t="s">
        <v>1197</v>
      </c>
      <c r="H443" s="8">
        <v>19.66</v>
      </c>
    </row>
    <row r="444" spans="1:8" ht="15">
      <c r="A444" s="6">
        <v>443</v>
      </c>
      <c r="B444" s="7" t="s">
        <v>1198</v>
      </c>
      <c r="C444" s="7" t="s">
        <v>96</v>
      </c>
      <c r="D444" s="7" t="s">
        <v>117</v>
      </c>
      <c r="E444" s="7" t="str">
        <f>"57/138"</f>
        <v>57/138</v>
      </c>
      <c r="F444" s="7" t="s">
        <v>308</v>
      </c>
      <c r="G444" s="7" t="s">
        <v>1199</v>
      </c>
      <c r="H444" s="8">
        <v>19.64</v>
      </c>
    </row>
    <row r="445" spans="1:8" ht="15">
      <c r="A445" s="6">
        <v>444</v>
      </c>
      <c r="B445" s="7" t="s">
        <v>1200</v>
      </c>
      <c r="C445" s="7" t="s">
        <v>1201</v>
      </c>
      <c r="D445" s="7" t="s">
        <v>117</v>
      </c>
      <c r="E445" s="7" t="str">
        <f>"58/138"</f>
        <v>58/138</v>
      </c>
      <c r="F445" s="7" t="s">
        <v>1202</v>
      </c>
      <c r="G445" s="7" t="s">
        <v>1203</v>
      </c>
      <c r="H445" s="8">
        <v>19.63</v>
      </c>
    </row>
    <row r="446" spans="1:8" ht="15">
      <c r="A446" s="6">
        <v>445</v>
      </c>
      <c r="B446" s="7" t="s">
        <v>1204</v>
      </c>
      <c r="C446" s="7" t="s">
        <v>1073</v>
      </c>
      <c r="D446" s="7" t="s">
        <v>67</v>
      </c>
      <c r="E446" s="7" t="str">
        <f>"99/210"</f>
        <v>99/210</v>
      </c>
      <c r="F446" s="7" t="s">
        <v>1205</v>
      </c>
      <c r="G446" s="7" t="s">
        <v>1206</v>
      </c>
      <c r="H446" s="8">
        <v>19.63</v>
      </c>
    </row>
    <row r="447" spans="1:8" ht="15">
      <c r="A447" s="6">
        <v>446</v>
      </c>
      <c r="B447" s="7" t="s">
        <v>1207</v>
      </c>
      <c r="C447" s="7" t="s">
        <v>114</v>
      </c>
      <c r="D447" s="7" t="s">
        <v>67</v>
      </c>
      <c r="E447" s="7" t="str">
        <f>"100/210"</f>
        <v>100/210</v>
      </c>
      <c r="F447" s="7" t="s">
        <v>1208</v>
      </c>
      <c r="G447" s="7" t="s">
        <v>1209</v>
      </c>
      <c r="H447" s="8">
        <v>19.63</v>
      </c>
    </row>
    <row r="448" spans="1:8" ht="15">
      <c r="A448" s="6">
        <v>447</v>
      </c>
      <c r="B448" s="7" t="s">
        <v>1210</v>
      </c>
      <c r="C448" s="7" t="s">
        <v>852</v>
      </c>
      <c r="D448" s="7" t="s">
        <v>224</v>
      </c>
      <c r="E448" s="7" t="str">
        <f>"30/69"</f>
        <v>30/69</v>
      </c>
      <c r="F448" s="7" t="s">
        <v>1211</v>
      </c>
      <c r="G448" s="7" t="s">
        <v>1212</v>
      </c>
      <c r="H448" s="8">
        <v>19.63</v>
      </c>
    </row>
    <row r="449" spans="1:8" ht="15">
      <c r="A449" s="6">
        <v>448</v>
      </c>
      <c r="B449" s="7" t="s">
        <v>1213</v>
      </c>
      <c r="C449" s="7" t="s">
        <v>1214</v>
      </c>
      <c r="D449" s="7" t="s">
        <v>67</v>
      </c>
      <c r="E449" s="7" t="str">
        <f>"101/210"</f>
        <v>101/210</v>
      </c>
      <c r="F449" s="7" t="s">
        <v>994</v>
      </c>
      <c r="G449" s="7" t="s">
        <v>1215</v>
      </c>
      <c r="H449" s="8">
        <v>19.62</v>
      </c>
    </row>
    <row r="450" spans="1:8" ht="15">
      <c r="A450" s="6">
        <v>449</v>
      </c>
      <c r="B450" s="7" t="s">
        <v>1216</v>
      </c>
      <c r="C450" s="7" t="s">
        <v>1217</v>
      </c>
      <c r="D450" s="7" t="s">
        <v>67</v>
      </c>
      <c r="E450" s="7" t="str">
        <f>"102/210"</f>
        <v>102/210</v>
      </c>
      <c r="F450" s="7" t="s">
        <v>1208</v>
      </c>
      <c r="G450" s="7" t="s">
        <v>1218</v>
      </c>
      <c r="H450" s="8">
        <v>19.62</v>
      </c>
    </row>
    <row r="451" spans="1:8" ht="15">
      <c r="A451" s="6">
        <v>450</v>
      </c>
      <c r="B451" s="7" t="s">
        <v>1219</v>
      </c>
      <c r="C451" s="7" t="s">
        <v>387</v>
      </c>
      <c r="D451" s="7" t="s">
        <v>117</v>
      </c>
      <c r="E451" s="7" t="str">
        <f>"59/138"</f>
        <v>59/138</v>
      </c>
      <c r="F451" s="7" t="s">
        <v>576</v>
      </c>
      <c r="G451" s="7" t="s">
        <v>1220</v>
      </c>
      <c r="H451" s="8">
        <v>19.62</v>
      </c>
    </row>
    <row r="452" spans="1:8" ht="15">
      <c r="A452" s="6">
        <v>451</v>
      </c>
      <c r="B452" s="7" t="s">
        <v>1221</v>
      </c>
      <c r="C452" s="7" t="s">
        <v>51</v>
      </c>
      <c r="D452" s="7" t="s">
        <v>224</v>
      </c>
      <c r="E452" s="7" t="str">
        <f>"31/69"</f>
        <v>31/69</v>
      </c>
      <c r="F452" s="7" t="s">
        <v>576</v>
      </c>
      <c r="G452" s="7" t="s">
        <v>1222</v>
      </c>
      <c r="H452" s="8">
        <v>19.62</v>
      </c>
    </row>
    <row r="453" spans="1:8" ht="15">
      <c r="A453" s="6">
        <v>452</v>
      </c>
      <c r="B453" s="7" t="s">
        <v>1223</v>
      </c>
      <c r="C453" s="7" t="s">
        <v>1224</v>
      </c>
      <c r="D453" s="7" t="s">
        <v>72</v>
      </c>
      <c r="E453" s="7" t="str">
        <f>"61/81"</f>
        <v>61/81</v>
      </c>
      <c r="F453" s="7" t="s">
        <v>1225</v>
      </c>
      <c r="G453" s="7" t="s">
        <v>1226</v>
      </c>
      <c r="H453" s="8">
        <v>19.61</v>
      </c>
    </row>
    <row r="454" spans="1:8" ht="15">
      <c r="A454" s="6">
        <v>453</v>
      </c>
      <c r="B454" s="7" t="s">
        <v>1227</v>
      </c>
      <c r="C454" s="7" t="s">
        <v>487</v>
      </c>
      <c r="D454" s="7" t="s">
        <v>67</v>
      </c>
      <c r="E454" s="7" t="str">
        <f>"103/210"</f>
        <v>103/210</v>
      </c>
      <c r="F454" s="7" t="s">
        <v>1228</v>
      </c>
      <c r="G454" s="7" t="s">
        <v>1229</v>
      </c>
      <c r="H454" s="8">
        <v>19.6</v>
      </c>
    </row>
    <row r="455" spans="1:8" ht="15">
      <c r="A455" s="6">
        <v>454</v>
      </c>
      <c r="B455" s="7" t="s">
        <v>1230</v>
      </c>
      <c r="C455" s="7" t="s">
        <v>141</v>
      </c>
      <c r="D455" s="7" t="s">
        <v>117</v>
      </c>
      <c r="E455" s="7" t="str">
        <f>"60/138"</f>
        <v>60/138</v>
      </c>
      <c r="F455" s="7" t="s">
        <v>1231</v>
      </c>
      <c r="G455" s="7" t="s">
        <v>1232</v>
      </c>
      <c r="H455" s="8">
        <v>19.6</v>
      </c>
    </row>
    <row r="456" spans="1:8" ht="15">
      <c r="A456" s="6">
        <v>455</v>
      </c>
      <c r="B456" s="7" t="s">
        <v>1233</v>
      </c>
      <c r="C456" s="7" t="s">
        <v>1234</v>
      </c>
      <c r="D456" s="7" t="s">
        <v>67</v>
      </c>
      <c r="E456" s="7" t="str">
        <f>"104/210"</f>
        <v>104/210</v>
      </c>
      <c r="F456" s="7" t="s">
        <v>1235</v>
      </c>
      <c r="G456" s="7" t="s">
        <v>1236</v>
      </c>
      <c r="H456" s="8">
        <v>19.55</v>
      </c>
    </row>
    <row r="457" spans="1:8" ht="15">
      <c r="A457" s="6">
        <v>456</v>
      </c>
      <c r="B457" s="7" t="s">
        <v>1237</v>
      </c>
      <c r="C457" s="7" t="s">
        <v>747</v>
      </c>
      <c r="D457" s="7" t="s">
        <v>28</v>
      </c>
      <c r="E457" s="7" t="str">
        <f>"52/89"</f>
        <v>52/89</v>
      </c>
      <c r="F457" s="7" t="s">
        <v>1238</v>
      </c>
      <c r="G457" s="7" t="s">
        <v>1239</v>
      </c>
      <c r="H457" s="8">
        <v>19.55</v>
      </c>
    </row>
    <row r="458" spans="1:8" ht="15">
      <c r="A458" s="6">
        <v>457</v>
      </c>
      <c r="B458" s="7" t="s">
        <v>1240</v>
      </c>
      <c r="C458" s="7" t="s">
        <v>79</v>
      </c>
      <c r="D458" s="7" t="s">
        <v>28</v>
      </c>
      <c r="E458" s="7" t="str">
        <f>"53/89"</f>
        <v>53/89</v>
      </c>
      <c r="F458" s="7" t="s">
        <v>1241</v>
      </c>
      <c r="G458" s="7" t="s">
        <v>1242</v>
      </c>
      <c r="H458" s="8">
        <v>19.54</v>
      </c>
    </row>
    <row r="459" spans="1:8" ht="15">
      <c r="A459" s="6">
        <v>458</v>
      </c>
      <c r="B459" s="7" t="s">
        <v>1243</v>
      </c>
      <c r="C459" s="7" t="s">
        <v>194</v>
      </c>
      <c r="D459" s="7" t="s">
        <v>28</v>
      </c>
      <c r="E459" s="7" t="str">
        <f>"54/89"</f>
        <v>54/89</v>
      </c>
      <c r="F459" s="7" t="s">
        <v>1244</v>
      </c>
      <c r="G459" s="7" t="s">
        <v>1245</v>
      </c>
      <c r="H459" s="8">
        <v>19.54</v>
      </c>
    </row>
    <row r="460" spans="1:8" ht="15">
      <c r="A460" s="6">
        <v>459</v>
      </c>
      <c r="B460" s="7" t="s">
        <v>1246</v>
      </c>
      <c r="C460" s="7" t="s">
        <v>179</v>
      </c>
      <c r="D460" s="7" t="s">
        <v>48</v>
      </c>
      <c r="E460" s="7" t="str">
        <f>"96/170"</f>
        <v>96/170</v>
      </c>
      <c r="F460" s="7" t="s">
        <v>1247</v>
      </c>
      <c r="G460" s="7" t="s">
        <v>1248</v>
      </c>
      <c r="H460" s="8">
        <v>19.53</v>
      </c>
    </row>
    <row r="461" spans="1:8" ht="15">
      <c r="A461" s="6">
        <v>460</v>
      </c>
      <c r="B461" s="7" t="s">
        <v>1249</v>
      </c>
      <c r="C461" s="7" t="s">
        <v>141</v>
      </c>
      <c r="D461" s="7" t="s">
        <v>67</v>
      </c>
      <c r="E461" s="7" t="str">
        <f>"105/210"</f>
        <v>105/210</v>
      </c>
      <c r="F461" s="7" t="s">
        <v>691</v>
      </c>
      <c r="G461" s="7" t="s">
        <v>1250</v>
      </c>
      <c r="H461" s="8">
        <v>19.53</v>
      </c>
    </row>
    <row r="462" spans="1:8" ht="15">
      <c r="A462" s="6">
        <v>461</v>
      </c>
      <c r="B462" s="7" t="s">
        <v>1251</v>
      </c>
      <c r="C462" s="7" t="s">
        <v>40</v>
      </c>
      <c r="D462" s="7" t="s">
        <v>117</v>
      </c>
      <c r="E462" s="7" t="str">
        <f>"61/138"</f>
        <v>61/138</v>
      </c>
      <c r="F462" s="7" t="s">
        <v>648</v>
      </c>
      <c r="G462" s="7" t="s">
        <v>1252</v>
      </c>
      <c r="H462" s="8">
        <v>19.49</v>
      </c>
    </row>
    <row r="463" spans="1:8" ht="15">
      <c r="A463" s="6">
        <v>462</v>
      </c>
      <c r="B463" s="7" t="s">
        <v>1253</v>
      </c>
      <c r="C463" s="7" t="s">
        <v>179</v>
      </c>
      <c r="D463" s="7" t="s">
        <v>67</v>
      </c>
      <c r="E463" s="7" t="str">
        <f>"106/210"</f>
        <v>106/210</v>
      </c>
      <c r="F463" s="7" t="s">
        <v>648</v>
      </c>
      <c r="G463" s="7" t="s">
        <v>1254</v>
      </c>
      <c r="H463" s="8">
        <v>19.47</v>
      </c>
    </row>
    <row r="464" spans="1:8" ht="15">
      <c r="A464" s="6">
        <v>463</v>
      </c>
      <c r="B464" s="7" t="s">
        <v>1255</v>
      </c>
      <c r="C464" s="7" t="s">
        <v>51</v>
      </c>
      <c r="D464" s="7" t="s">
        <v>48</v>
      </c>
      <c r="E464" s="7" t="str">
        <f>"97/170"</f>
        <v>97/170</v>
      </c>
      <c r="F464" s="7" t="s">
        <v>1256</v>
      </c>
      <c r="G464" s="7" t="s">
        <v>1257</v>
      </c>
      <c r="H464" s="8">
        <v>19.47</v>
      </c>
    </row>
    <row r="465" spans="1:8" ht="15">
      <c r="A465" s="6">
        <v>464</v>
      </c>
      <c r="B465" s="7" t="s">
        <v>1258</v>
      </c>
      <c r="C465" s="7" t="s">
        <v>187</v>
      </c>
      <c r="D465" s="7" t="s">
        <v>224</v>
      </c>
      <c r="E465" s="7" t="str">
        <f>"32/69"</f>
        <v>32/69</v>
      </c>
      <c r="F465" s="7" t="s">
        <v>453</v>
      </c>
      <c r="G465" s="7" t="s">
        <v>1259</v>
      </c>
      <c r="H465" s="8">
        <v>19.46</v>
      </c>
    </row>
    <row r="466" spans="1:8" ht="15">
      <c r="A466" s="6">
        <v>465</v>
      </c>
      <c r="B466" s="7" t="s">
        <v>1260</v>
      </c>
      <c r="C466" s="7" t="s">
        <v>282</v>
      </c>
      <c r="D466" s="7" t="s">
        <v>67</v>
      </c>
      <c r="E466" s="7" t="str">
        <f>"107/210"</f>
        <v>107/210</v>
      </c>
      <c r="F466" s="7" t="s">
        <v>949</v>
      </c>
      <c r="G466" s="7" t="s">
        <v>1261</v>
      </c>
      <c r="H466" s="8">
        <v>19.46</v>
      </c>
    </row>
    <row r="467" spans="1:8" ht="15">
      <c r="A467" s="6">
        <v>466</v>
      </c>
      <c r="B467" s="7" t="s">
        <v>1198</v>
      </c>
      <c r="C467" s="7" t="s">
        <v>435</v>
      </c>
      <c r="D467" s="7" t="s">
        <v>224</v>
      </c>
      <c r="E467" s="7" t="str">
        <f>"33/69"</f>
        <v>33/69</v>
      </c>
      <c r="F467" s="7" t="s">
        <v>308</v>
      </c>
      <c r="G467" s="7" t="s">
        <v>1262</v>
      </c>
      <c r="H467" s="8">
        <v>19.46</v>
      </c>
    </row>
    <row r="468" spans="1:8" ht="15">
      <c r="A468" s="6">
        <v>467</v>
      </c>
      <c r="B468" s="7" t="s">
        <v>1263</v>
      </c>
      <c r="C468" s="7" t="s">
        <v>852</v>
      </c>
      <c r="D468" s="7" t="s">
        <v>224</v>
      </c>
      <c r="E468" s="7" t="str">
        <f>"34/69"</f>
        <v>34/69</v>
      </c>
      <c r="F468" s="7" t="s">
        <v>1264</v>
      </c>
      <c r="G468" s="7" t="s">
        <v>1265</v>
      </c>
      <c r="H468" s="8">
        <v>19.45</v>
      </c>
    </row>
    <row r="469" spans="1:8" ht="15">
      <c r="A469" s="6">
        <v>468</v>
      </c>
      <c r="B469" s="7" t="s">
        <v>1266</v>
      </c>
      <c r="C469" s="7" t="s">
        <v>141</v>
      </c>
      <c r="D469" s="7" t="s">
        <v>28</v>
      </c>
      <c r="E469" s="7" t="str">
        <f>"55/89"</f>
        <v>55/89</v>
      </c>
      <c r="F469" s="7" t="s">
        <v>748</v>
      </c>
      <c r="G469" s="7" t="s">
        <v>1267</v>
      </c>
      <c r="H469" s="8">
        <v>19.45</v>
      </c>
    </row>
    <row r="470" spans="1:8" ht="15">
      <c r="A470" s="6">
        <v>469</v>
      </c>
      <c r="B470" s="7" t="s">
        <v>1268</v>
      </c>
      <c r="C470" s="7" t="s">
        <v>148</v>
      </c>
      <c r="D470" s="7" t="s">
        <v>117</v>
      </c>
      <c r="E470" s="7" t="str">
        <f>"62/138"</f>
        <v>62/138</v>
      </c>
      <c r="F470" s="7" t="s">
        <v>748</v>
      </c>
      <c r="G470" s="7" t="s">
        <v>1269</v>
      </c>
      <c r="H470" s="8">
        <v>19.44</v>
      </c>
    </row>
    <row r="471" spans="1:8" ht="15">
      <c r="A471" s="6">
        <v>470</v>
      </c>
      <c r="B471" s="7" t="s">
        <v>1270</v>
      </c>
      <c r="C471" s="7" t="s">
        <v>1271</v>
      </c>
      <c r="D471" s="7" t="s">
        <v>48</v>
      </c>
      <c r="E471" s="7" t="str">
        <f>"98/170"</f>
        <v>98/170</v>
      </c>
      <c r="F471" s="7" t="s">
        <v>754</v>
      </c>
      <c r="G471" s="7" t="s">
        <v>1272</v>
      </c>
      <c r="H471" s="8">
        <v>19.44</v>
      </c>
    </row>
    <row r="472" spans="1:8" ht="15">
      <c r="A472" s="6">
        <v>471</v>
      </c>
      <c r="B472" s="7" t="s">
        <v>273</v>
      </c>
      <c r="C472" s="7" t="s">
        <v>179</v>
      </c>
      <c r="D472" s="7" t="s">
        <v>48</v>
      </c>
      <c r="E472" s="7" t="str">
        <f>"99/170"</f>
        <v>99/170</v>
      </c>
      <c r="F472" s="7" t="s">
        <v>1273</v>
      </c>
      <c r="G472" s="7" t="s">
        <v>1274</v>
      </c>
      <c r="H472" s="8">
        <v>19.44</v>
      </c>
    </row>
    <row r="473" spans="1:8" ht="15">
      <c r="A473" s="6">
        <v>472</v>
      </c>
      <c r="B473" s="7" t="s">
        <v>1275</v>
      </c>
      <c r="C473" s="7" t="s">
        <v>1276</v>
      </c>
      <c r="D473" s="7" t="s">
        <v>348</v>
      </c>
      <c r="E473" s="7" t="str">
        <f>"12/30"</f>
        <v>12/30</v>
      </c>
      <c r="F473" s="7" t="s">
        <v>1277</v>
      </c>
      <c r="G473" s="7" t="s">
        <v>1278</v>
      </c>
      <c r="H473" s="8">
        <v>19.44</v>
      </c>
    </row>
    <row r="474" spans="1:8" ht="15">
      <c r="A474" s="6">
        <v>473</v>
      </c>
      <c r="B474" s="7" t="s">
        <v>1279</v>
      </c>
      <c r="C474" s="7" t="s">
        <v>1280</v>
      </c>
      <c r="D474" s="7" t="s">
        <v>224</v>
      </c>
      <c r="E474" s="7" t="str">
        <f>"35/69"</f>
        <v>35/69</v>
      </c>
      <c r="F474" s="7" t="s">
        <v>1281</v>
      </c>
      <c r="G474" s="7" t="s">
        <v>1282</v>
      </c>
      <c r="H474" s="8">
        <v>19.43</v>
      </c>
    </row>
    <row r="475" spans="1:8" ht="15">
      <c r="A475" s="6">
        <v>474</v>
      </c>
      <c r="B475" s="7" t="s">
        <v>1283</v>
      </c>
      <c r="C475" s="7" t="s">
        <v>1284</v>
      </c>
      <c r="D475" s="7" t="s">
        <v>67</v>
      </c>
      <c r="E475" s="7" t="str">
        <f>"108/210"</f>
        <v>108/210</v>
      </c>
      <c r="F475" s="7" t="s">
        <v>758</v>
      </c>
      <c r="G475" s="7" t="s">
        <v>1285</v>
      </c>
      <c r="H475" s="8">
        <v>19.43</v>
      </c>
    </row>
    <row r="476" spans="1:8" ht="15">
      <c r="A476" s="6">
        <v>475</v>
      </c>
      <c r="B476" s="7" t="s">
        <v>1286</v>
      </c>
      <c r="C476" s="7" t="s">
        <v>135</v>
      </c>
      <c r="D476" s="7" t="s">
        <v>67</v>
      </c>
      <c r="E476" s="7" t="str">
        <f>"109/210"</f>
        <v>109/210</v>
      </c>
      <c r="F476" s="7" t="s">
        <v>1287</v>
      </c>
      <c r="G476" s="7" t="s">
        <v>1288</v>
      </c>
      <c r="H476" s="8">
        <v>19.43</v>
      </c>
    </row>
    <row r="477" spans="1:8" ht="15">
      <c r="A477" s="6">
        <v>476</v>
      </c>
      <c r="B477" s="7" t="s">
        <v>1289</v>
      </c>
      <c r="C477" s="7" t="s">
        <v>141</v>
      </c>
      <c r="D477" s="7" t="s">
        <v>48</v>
      </c>
      <c r="E477" s="7" t="str">
        <f>"100/170"</f>
        <v>100/170</v>
      </c>
      <c r="F477" s="7" t="s">
        <v>29</v>
      </c>
      <c r="G477" s="7" t="s">
        <v>1290</v>
      </c>
      <c r="H477" s="8">
        <v>19.42</v>
      </c>
    </row>
    <row r="478" spans="1:8" ht="15">
      <c r="A478" s="6">
        <v>477</v>
      </c>
      <c r="B478" s="7" t="s">
        <v>1291</v>
      </c>
      <c r="C478" s="7" t="s">
        <v>374</v>
      </c>
      <c r="D478" s="7" t="s">
        <v>48</v>
      </c>
      <c r="E478" s="7" t="str">
        <f>"101/170"</f>
        <v>101/170</v>
      </c>
      <c r="F478" s="7" t="s">
        <v>1292</v>
      </c>
      <c r="G478" s="7" t="s">
        <v>1293</v>
      </c>
      <c r="H478" s="8">
        <v>19.4</v>
      </c>
    </row>
    <row r="479" spans="1:8" ht="15">
      <c r="A479" s="6">
        <v>478</v>
      </c>
      <c r="B479" s="7" t="s">
        <v>1294</v>
      </c>
      <c r="C479" s="7" t="s">
        <v>90</v>
      </c>
      <c r="D479" s="7" t="s">
        <v>72</v>
      </c>
      <c r="E479" s="7" t="str">
        <f>"62/81"</f>
        <v>62/81</v>
      </c>
      <c r="F479" s="7" t="s">
        <v>1030</v>
      </c>
      <c r="G479" s="7" t="s">
        <v>1295</v>
      </c>
      <c r="H479" s="8">
        <v>19.39</v>
      </c>
    </row>
    <row r="480" spans="1:8" ht="15">
      <c r="A480" s="6">
        <v>479</v>
      </c>
      <c r="B480" s="7" t="s">
        <v>1296</v>
      </c>
      <c r="C480" s="7" t="s">
        <v>93</v>
      </c>
      <c r="D480" s="7" t="s">
        <v>67</v>
      </c>
      <c r="E480" s="7" t="str">
        <f>"110/210"</f>
        <v>110/210</v>
      </c>
      <c r="F480" s="7" t="s">
        <v>592</v>
      </c>
      <c r="G480" s="7" t="s">
        <v>1297</v>
      </c>
      <c r="H480" s="8">
        <v>19.39</v>
      </c>
    </row>
    <row r="481" spans="1:8" ht="15">
      <c r="A481" s="6">
        <v>480</v>
      </c>
      <c r="B481" s="7" t="s">
        <v>1298</v>
      </c>
      <c r="C481" s="7" t="s">
        <v>334</v>
      </c>
      <c r="D481" s="7" t="s">
        <v>67</v>
      </c>
      <c r="E481" s="7" t="str">
        <f>"111/210"</f>
        <v>111/210</v>
      </c>
      <c r="F481" s="7" t="s">
        <v>1124</v>
      </c>
      <c r="G481" s="7" t="s">
        <v>1299</v>
      </c>
      <c r="H481" s="8">
        <v>19.39</v>
      </c>
    </row>
    <row r="482" spans="1:8" ht="15">
      <c r="A482" s="6">
        <v>481</v>
      </c>
      <c r="B482" s="7" t="s">
        <v>1300</v>
      </c>
      <c r="C482" s="7" t="s">
        <v>282</v>
      </c>
      <c r="D482" s="7" t="s">
        <v>28</v>
      </c>
      <c r="E482" s="7" t="str">
        <f>"56/89"</f>
        <v>56/89</v>
      </c>
      <c r="F482" s="7" t="s">
        <v>412</v>
      </c>
      <c r="G482" s="7" t="s">
        <v>1301</v>
      </c>
      <c r="H482" s="8">
        <v>19.38</v>
      </c>
    </row>
    <row r="483" spans="1:8" ht="15">
      <c r="A483" s="6">
        <v>482</v>
      </c>
      <c r="B483" s="7" t="s">
        <v>1302</v>
      </c>
      <c r="C483" s="7" t="s">
        <v>1303</v>
      </c>
      <c r="D483" s="7" t="s">
        <v>28</v>
      </c>
      <c r="E483" s="7" t="str">
        <f>"57/89"</f>
        <v>57/89</v>
      </c>
      <c r="F483" s="7" t="s">
        <v>1304</v>
      </c>
      <c r="G483" s="7" t="s">
        <v>1305</v>
      </c>
      <c r="H483" s="8">
        <v>19.35</v>
      </c>
    </row>
    <row r="484" spans="1:8" ht="15">
      <c r="A484" s="6">
        <v>483</v>
      </c>
      <c r="B484" s="7" t="s">
        <v>1306</v>
      </c>
      <c r="C484" s="7" t="s">
        <v>51</v>
      </c>
      <c r="D484" s="7" t="s">
        <v>67</v>
      </c>
      <c r="E484" s="7" t="str">
        <f>"112/210"</f>
        <v>112/210</v>
      </c>
      <c r="F484" s="7" t="s">
        <v>381</v>
      </c>
      <c r="G484" s="7" t="s">
        <v>1307</v>
      </c>
      <c r="H484" s="8">
        <v>19.35</v>
      </c>
    </row>
    <row r="485" spans="1:8" ht="15">
      <c r="A485" s="6">
        <v>484</v>
      </c>
      <c r="B485" s="7" t="s">
        <v>1308</v>
      </c>
      <c r="C485" s="7" t="s">
        <v>79</v>
      </c>
      <c r="D485" s="7" t="s">
        <v>117</v>
      </c>
      <c r="E485" s="7" t="str">
        <f>"63/138"</f>
        <v>63/138</v>
      </c>
      <c r="F485" s="7" t="s">
        <v>381</v>
      </c>
      <c r="G485" s="7" t="s">
        <v>1309</v>
      </c>
      <c r="H485" s="8">
        <v>19.28</v>
      </c>
    </row>
    <row r="486" spans="1:8" ht="15">
      <c r="A486" s="6">
        <v>485</v>
      </c>
      <c r="B486" s="7" t="s">
        <v>1310</v>
      </c>
      <c r="C486" s="7" t="s">
        <v>357</v>
      </c>
      <c r="D486" s="7" t="s">
        <v>67</v>
      </c>
      <c r="E486" s="7" t="str">
        <f>"113/210"</f>
        <v>113/210</v>
      </c>
      <c r="F486" s="7" t="s">
        <v>1311</v>
      </c>
      <c r="G486" s="7" t="s">
        <v>1312</v>
      </c>
      <c r="H486" s="8">
        <v>19.28</v>
      </c>
    </row>
    <row r="487" spans="1:8" ht="15">
      <c r="A487" s="6">
        <v>486</v>
      </c>
      <c r="B487" s="7" t="s">
        <v>1313</v>
      </c>
      <c r="C487" s="7" t="s">
        <v>165</v>
      </c>
      <c r="D487" s="7" t="s">
        <v>117</v>
      </c>
      <c r="E487" s="7" t="str">
        <f>"64/138"</f>
        <v>64/138</v>
      </c>
      <c r="F487" s="7" t="s">
        <v>1086</v>
      </c>
      <c r="G487" s="7" t="s">
        <v>1314</v>
      </c>
      <c r="H487" s="8">
        <v>19.26</v>
      </c>
    </row>
    <row r="488" spans="1:8" ht="15">
      <c r="A488" s="6">
        <v>487</v>
      </c>
      <c r="B488" s="7" t="s">
        <v>1315</v>
      </c>
      <c r="C488" s="7" t="s">
        <v>235</v>
      </c>
      <c r="D488" s="7" t="s">
        <v>117</v>
      </c>
      <c r="E488" s="7" t="str">
        <f>"65/138"</f>
        <v>65/138</v>
      </c>
      <c r="F488" s="7" t="s">
        <v>1316</v>
      </c>
      <c r="G488" s="7" t="s">
        <v>1317</v>
      </c>
      <c r="H488" s="8">
        <v>19.21</v>
      </c>
    </row>
    <row r="489" spans="1:8" ht="15">
      <c r="A489" s="6">
        <v>488</v>
      </c>
      <c r="B489" s="7" t="s">
        <v>1318</v>
      </c>
      <c r="C489" s="7" t="s">
        <v>131</v>
      </c>
      <c r="D489" s="7" t="s">
        <v>48</v>
      </c>
      <c r="E489" s="7" t="str">
        <f>"102/170"</f>
        <v>102/170</v>
      </c>
      <c r="F489" s="7" t="s">
        <v>1319</v>
      </c>
      <c r="G489" s="7" t="s">
        <v>1320</v>
      </c>
      <c r="H489" s="8">
        <v>19.19</v>
      </c>
    </row>
    <row r="490" spans="1:8" ht="15">
      <c r="A490" s="6">
        <v>489</v>
      </c>
      <c r="B490" s="7" t="s">
        <v>1321</v>
      </c>
      <c r="C490" s="7" t="s">
        <v>165</v>
      </c>
      <c r="D490" s="7" t="s">
        <v>117</v>
      </c>
      <c r="E490" s="7" t="str">
        <f>"66/138"</f>
        <v>66/138</v>
      </c>
      <c r="F490" s="7" t="s">
        <v>381</v>
      </c>
      <c r="G490" s="7" t="s">
        <v>1322</v>
      </c>
      <c r="H490" s="8">
        <v>19.18</v>
      </c>
    </row>
    <row r="491" spans="1:8" ht="15">
      <c r="A491" s="6">
        <v>490</v>
      </c>
      <c r="B491" s="7" t="s">
        <v>1323</v>
      </c>
      <c r="C491" s="7" t="s">
        <v>1073</v>
      </c>
      <c r="D491" s="7" t="s">
        <v>117</v>
      </c>
      <c r="E491" s="7" t="str">
        <f>"67/138"</f>
        <v>67/138</v>
      </c>
      <c r="F491" s="7" t="s">
        <v>1324</v>
      </c>
      <c r="G491" s="7" t="s">
        <v>1325</v>
      </c>
      <c r="H491" s="8">
        <v>19.18</v>
      </c>
    </row>
    <row r="492" spans="1:8" ht="15">
      <c r="A492" s="6">
        <v>491</v>
      </c>
      <c r="B492" s="7" t="s">
        <v>1326</v>
      </c>
      <c r="C492" s="7" t="s">
        <v>165</v>
      </c>
      <c r="D492" s="7" t="s">
        <v>67</v>
      </c>
      <c r="E492" s="7" t="str">
        <f>"114/210"</f>
        <v>114/210</v>
      </c>
      <c r="F492" s="7" t="s">
        <v>691</v>
      </c>
      <c r="G492" s="7" t="s">
        <v>1327</v>
      </c>
      <c r="H492" s="8">
        <v>19.18</v>
      </c>
    </row>
    <row r="493" spans="1:8" ht="15">
      <c r="A493" s="6">
        <v>492</v>
      </c>
      <c r="B493" s="7" t="s">
        <v>1328</v>
      </c>
      <c r="C493" s="7" t="s">
        <v>747</v>
      </c>
      <c r="D493" s="7" t="s">
        <v>117</v>
      </c>
      <c r="E493" s="7" t="str">
        <f>"68/138"</f>
        <v>68/138</v>
      </c>
      <c r="F493" s="7" t="s">
        <v>1329</v>
      </c>
      <c r="G493" s="7" t="s">
        <v>1330</v>
      </c>
      <c r="H493" s="8">
        <v>19.18</v>
      </c>
    </row>
    <row r="494" spans="1:8" ht="15">
      <c r="A494" s="6">
        <v>493</v>
      </c>
      <c r="B494" s="7" t="s">
        <v>1331</v>
      </c>
      <c r="C494" s="7" t="s">
        <v>179</v>
      </c>
      <c r="D494" s="7" t="s">
        <v>67</v>
      </c>
      <c r="E494" s="7" t="str">
        <f>"115/210"</f>
        <v>115/210</v>
      </c>
      <c r="F494" s="7" t="s">
        <v>770</v>
      </c>
      <c r="G494" s="7" t="s">
        <v>1332</v>
      </c>
      <c r="H494" s="8">
        <v>19.18</v>
      </c>
    </row>
    <row r="495" spans="1:8" ht="15">
      <c r="A495" s="6">
        <v>494</v>
      </c>
      <c r="B495" s="7" t="s">
        <v>1333</v>
      </c>
      <c r="C495" s="7" t="s">
        <v>1334</v>
      </c>
      <c r="D495" s="7" t="s">
        <v>348</v>
      </c>
      <c r="E495" s="7" t="str">
        <f>"13/30"</f>
        <v>13/30</v>
      </c>
      <c r="F495" s="7" t="s">
        <v>56</v>
      </c>
      <c r="G495" s="7" t="s">
        <v>1335</v>
      </c>
      <c r="H495" s="8">
        <v>19.18</v>
      </c>
    </row>
    <row r="496" spans="1:8" ht="15">
      <c r="A496" s="6">
        <v>495</v>
      </c>
      <c r="B496" s="7" t="s">
        <v>1336</v>
      </c>
      <c r="C496" s="7" t="s">
        <v>179</v>
      </c>
      <c r="D496" s="7" t="s">
        <v>28</v>
      </c>
      <c r="E496" s="7" t="str">
        <f>"58/89"</f>
        <v>58/89</v>
      </c>
      <c r="F496" s="7" t="s">
        <v>949</v>
      </c>
      <c r="G496" s="7" t="s">
        <v>1337</v>
      </c>
      <c r="H496" s="8">
        <v>19.17</v>
      </c>
    </row>
    <row r="497" spans="1:8" ht="15">
      <c r="A497" s="6">
        <v>496</v>
      </c>
      <c r="B497" s="7" t="s">
        <v>1338</v>
      </c>
      <c r="C497" s="7" t="s">
        <v>515</v>
      </c>
      <c r="D497" s="7" t="s">
        <v>224</v>
      </c>
      <c r="E497" s="7" t="str">
        <f>"36/69"</f>
        <v>36/69</v>
      </c>
      <c r="F497" s="7" t="s">
        <v>1339</v>
      </c>
      <c r="G497" s="7" t="s">
        <v>1340</v>
      </c>
      <c r="H497" s="8">
        <v>19.16</v>
      </c>
    </row>
    <row r="498" spans="1:8" ht="15">
      <c r="A498" s="6">
        <v>497</v>
      </c>
      <c r="B498" s="7" t="s">
        <v>1341</v>
      </c>
      <c r="C498" s="7" t="s">
        <v>159</v>
      </c>
      <c r="D498" s="7" t="s">
        <v>224</v>
      </c>
      <c r="E498" s="7" t="str">
        <f>"37/69"</f>
        <v>37/69</v>
      </c>
      <c r="F498" s="7" t="s">
        <v>811</v>
      </c>
      <c r="G498" s="7" t="s">
        <v>1342</v>
      </c>
      <c r="H498" s="8">
        <v>19.12</v>
      </c>
    </row>
    <row r="499" spans="1:8" ht="15">
      <c r="A499" s="6">
        <v>498</v>
      </c>
      <c r="B499" s="7" t="s">
        <v>679</v>
      </c>
      <c r="C499" s="7" t="s">
        <v>446</v>
      </c>
      <c r="D499" s="7" t="s">
        <v>67</v>
      </c>
      <c r="E499" s="7" t="str">
        <f>"116/210"</f>
        <v>116/210</v>
      </c>
      <c r="F499" s="7" t="s">
        <v>1343</v>
      </c>
      <c r="G499" s="7" t="s">
        <v>1344</v>
      </c>
      <c r="H499" s="8">
        <v>19.11</v>
      </c>
    </row>
    <row r="500" spans="1:8" ht="15">
      <c r="A500" s="6">
        <v>499</v>
      </c>
      <c r="B500" s="7" t="s">
        <v>1345</v>
      </c>
      <c r="C500" s="7" t="s">
        <v>1346</v>
      </c>
      <c r="D500" s="7" t="s">
        <v>67</v>
      </c>
      <c r="E500" s="7" t="str">
        <f>"117/210"</f>
        <v>117/210</v>
      </c>
      <c r="F500" s="7" t="s">
        <v>254</v>
      </c>
      <c r="G500" s="7" t="s">
        <v>1347</v>
      </c>
      <c r="H500" s="8">
        <v>19.11</v>
      </c>
    </row>
    <row r="501" spans="1:8" ht="15">
      <c r="A501" s="6">
        <v>500</v>
      </c>
      <c r="B501" s="7" t="s">
        <v>1348</v>
      </c>
      <c r="C501" s="7" t="s">
        <v>200</v>
      </c>
      <c r="D501" s="7" t="s">
        <v>28</v>
      </c>
      <c r="E501" s="7" t="str">
        <f>"59/89"</f>
        <v>59/89</v>
      </c>
      <c r="F501" s="7" t="s">
        <v>463</v>
      </c>
      <c r="G501" s="7" t="s">
        <v>1349</v>
      </c>
      <c r="H501" s="8">
        <v>19.09</v>
      </c>
    </row>
    <row r="502" spans="1:8" ht="15">
      <c r="A502" s="6">
        <v>501</v>
      </c>
      <c r="B502" s="7" t="s">
        <v>1350</v>
      </c>
      <c r="C502" s="7" t="s">
        <v>168</v>
      </c>
      <c r="D502" s="7" t="s">
        <v>72</v>
      </c>
      <c r="E502" s="7" t="str">
        <f>"63/81"</f>
        <v>63/81</v>
      </c>
      <c r="F502" s="7" t="s">
        <v>1127</v>
      </c>
      <c r="G502" s="7" t="s">
        <v>1351</v>
      </c>
      <c r="H502" s="8">
        <v>19.06</v>
      </c>
    </row>
    <row r="503" spans="1:8" ht="15">
      <c r="A503" s="6">
        <v>502</v>
      </c>
      <c r="B503" s="7" t="s">
        <v>1352</v>
      </c>
      <c r="C503" s="7" t="s">
        <v>852</v>
      </c>
      <c r="D503" s="7" t="s">
        <v>67</v>
      </c>
      <c r="E503" s="7" t="str">
        <f>"118/210"</f>
        <v>118/210</v>
      </c>
      <c r="F503" s="7" t="s">
        <v>949</v>
      </c>
      <c r="G503" s="7" t="s">
        <v>1353</v>
      </c>
      <c r="H503" s="8">
        <v>19.04</v>
      </c>
    </row>
    <row r="504" spans="1:8" ht="15">
      <c r="A504" s="6">
        <v>503</v>
      </c>
      <c r="B504" s="7" t="s">
        <v>1354</v>
      </c>
      <c r="C504" s="7" t="s">
        <v>135</v>
      </c>
      <c r="D504" s="7" t="s">
        <v>67</v>
      </c>
      <c r="E504" s="7" t="str">
        <f>"119/210"</f>
        <v>119/210</v>
      </c>
      <c r="F504" s="7" t="s">
        <v>29</v>
      </c>
      <c r="G504" s="7" t="s">
        <v>1355</v>
      </c>
      <c r="H504" s="8">
        <v>19.04</v>
      </c>
    </row>
    <row r="505" spans="1:8" ht="15">
      <c r="A505" s="6">
        <v>504</v>
      </c>
      <c r="B505" s="7" t="s">
        <v>1356</v>
      </c>
      <c r="C505" s="7" t="s">
        <v>179</v>
      </c>
      <c r="D505" s="7" t="s">
        <v>117</v>
      </c>
      <c r="E505" s="7" t="str">
        <f>"69/138"</f>
        <v>69/138</v>
      </c>
      <c r="F505" s="7" t="s">
        <v>1357</v>
      </c>
      <c r="G505" s="7" t="s">
        <v>1358</v>
      </c>
      <c r="H505" s="8">
        <v>19.04</v>
      </c>
    </row>
    <row r="506" spans="1:8" ht="15">
      <c r="A506" s="6">
        <v>505</v>
      </c>
      <c r="B506" s="7" t="s">
        <v>1359</v>
      </c>
      <c r="C506" s="7" t="s">
        <v>1360</v>
      </c>
      <c r="D506" s="7" t="s">
        <v>67</v>
      </c>
      <c r="E506" s="7" t="str">
        <f>"120/210"</f>
        <v>120/210</v>
      </c>
      <c r="F506" s="7" t="s">
        <v>524</v>
      </c>
      <c r="G506" s="7" t="s">
        <v>1361</v>
      </c>
      <c r="H506" s="8">
        <v>19.03</v>
      </c>
    </row>
    <row r="507" spans="1:8" ht="15">
      <c r="A507" s="6">
        <v>506</v>
      </c>
      <c r="B507" s="7" t="s">
        <v>1362</v>
      </c>
      <c r="C507" s="7" t="s">
        <v>120</v>
      </c>
      <c r="D507" s="7" t="s">
        <v>117</v>
      </c>
      <c r="E507" s="7" t="str">
        <f>"70/138"</f>
        <v>70/138</v>
      </c>
      <c r="F507" s="7" t="s">
        <v>1363</v>
      </c>
      <c r="G507" s="7" t="s">
        <v>1364</v>
      </c>
      <c r="H507" s="8">
        <v>19.03</v>
      </c>
    </row>
    <row r="508" spans="1:8" ht="15">
      <c r="A508" s="6">
        <v>507</v>
      </c>
      <c r="B508" s="7" t="s">
        <v>1365</v>
      </c>
      <c r="C508" s="7" t="s">
        <v>747</v>
      </c>
      <c r="D508" s="7" t="s">
        <v>224</v>
      </c>
      <c r="E508" s="7" t="str">
        <f>"38/69"</f>
        <v>38/69</v>
      </c>
      <c r="F508" s="7" t="s">
        <v>1363</v>
      </c>
      <c r="G508" s="7" t="s">
        <v>1366</v>
      </c>
      <c r="H508" s="8">
        <v>19.03</v>
      </c>
    </row>
    <row r="509" spans="1:8" ht="15">
      <c r="A509" s="6">
        <v>508</v>
      </c>
      <c r="B509" s="7" t="s">
        <v>1367</v>
      </c>
      <c r="C509" s="7" t="s">
        <v>377</v>
      </c>
      <c r="D509" s="7" t="s">
        <v>117</v>
      </c>
      <c r="E509" s="7" t="str">
        <f>"71/138"</f>
        <v>71/138</v>
      </c>
      <c r="F509" s="7" t="s">
        <v>1205</v>
      </c>
      <c r="G509" s="7" t="s">
        <v>1368</v>
      </c>
      <c r="H509" s="8">
        <v>19.02</v>
      </c>
    </row>
    <row r="510" spans="1:8" ht="15">
      <c r="A510" s="6">
        <v>509</v>
      </c>
      <c r="B510" s="7" t="s">
        <v>1369</v>
      </c>
      <c r="C510" s="7" t="s">
        <v>79</v>
      </c>
      <c r="D510" s="7" t="s">
        <v>224</v>
      </c>
      <c r="E510" s="7" t="str">
        <f>"39/69"</f>
        <v>39/69</v>
      </c>
      <c r="F510" s="7" t="s">
        <v>1370</v>
      </c>
      <c r="G510" s="7" t="s">
        <v>1371</v>
      </c>
      <c r="H510" s="8">
        <v>19.01</v>
      </c>
    </row>
    <row r="511" spans="1:8" ht="15">
      <c r="A511" s="6">
        <v>510</v>
      </c>
      <c r="B511" s="7" t="s">
        <v>1372</v>
      </c>
      <c r="C511" s="7" t="s">
        <v>502</v>
      </c>
      <c r="D511" s="7" t="s">
        <v>348</v>
      </c>
      <c r="E511" s="7" t="str">
        <f>"14/30"</f>
        <v>14/30</v>
      </c>
      <c r="F511" s="7" t="s">
        <v>561</v>
      </c>
      <c r="G511" s="7" t="s">
        <v>1373</v>
      </c>
      <c r="H511" s="8">
        <v>19</v>
      </c>
    </row>
    <row r="512" spans="1:8" ht="15">
      <c r="A512" s="6">
        <v>511</v>
      </c>
      <c r="B512" s="7" t="s">
        <v>326</v>
      </c>
      <c r="C512" s="7" t="s">
        <v>179</v>
      </c>
      <c r="D512" s="7" t="s">
        <v>117</v>
      </c>
      <c r="E512" s="7" t="str">
        <f>"72/138"</f>
        <v>72/138</v>
      </c>
      <c r="F512" s="7" t="s">
        <v>539</v>
      </c>
      <c r="G512" s="7" t="s">
        <v>1374</v>
      </c>
      <c r="H512" s="8">
        <v>19</v>
      </c>
    </row>
    <row r="513" spans="1:8" ht="15">
      <c r="A513" s="6">
        <v>512</v>
      </c>
      <c r="B513" s="7" t="s">
        <v>1375</v>
      </c>
      <c r="C513" s="7" t="s">
        <v>165</v>
      </c>
      <c r="D513" s="7" t="s">
        <v>348</v>
      </c>
      <c r="E513" s="7" t="str">
        <f>"15/30"</f>
        <v>15/30</v>
      </c>
      <c r="F513" s="7" t="s">
        <v>1376</v>
      </c>
      <c r="G513" s="7" t="s">
        <v>1377</v>
      </c>
      <c r="H513" s="8">
        <v>18.96</v>
      </c>
    </row>
    <row r="514" spans="1:8" ht="15">
      <c r="A514" s="6">
        <v>513</v>
      </c>
      <c r="B514" s="7" t="s">
        <v>140</v>
      </c>
      <c r="C514" s="7" t="s">
        <v>1378</v>
      </c>
      <c r="D514" s="7" t="s">
        <v>67</v>
      </c>
      <c r="E514" s="7" t="str">
        <f>"121/210"</f>
        <v>121/210</v>
      </c>
      <c r="F514" s="7" t="s">
        <v>1379</v>
      </c>
      <c r="G514" s="7" t="s">
        <v>1380</v>
      </c>
      <c r="H514" s="8">
        <v>18.96</v>
      </c>
    </row>
    <row r="515" spans="1:8" ht="15">
      <c r="A515" s="6">
        <v>514</v>
      </c>
      <c r="B515" s="7" t="s">
        <v>1381</v>
      </c>
      <c r="C515" s="7" t="s">
        <v>282</v>
      </c>
      <c r="D515" s="7" t="s">
        <v>48</v>
      </c>
      <c r="E515" s="7" t="str">
        <f>"103/170"</f>
        <v>103/170</v>
      </c>
      <c r="F515" s="7" t="s">
        <v>1382</v>
      </c>
      <c r="G515" s="7" t="s">
        <v>1383</v>
      </c>
      <c r="H515" s="8">
        <v>18.96</v>
      </c>
    </row>
    <row r="516" spans="1:8" ht="15">
      <c r="A516" s="6">
        <v>515</v>
      </c>
      <c r="B516" s="7" t="s">
        <v>1384</v>
      </c>
      <c r="C516" s="7" t="s">
        <v>1385</v>
      </c>
      <c r="D516" s="7" t="s">
        <v>224</v>
      </c>
      <c r="E516" s="7" t="str">
        <f>"40/69"</f>
        <v>40/69</v>
      </c>
      <c r="F516" s="7" t="s">
        <v>936</v>
      </c>
      <c r="G516" s="7" t="s">
        <v>1386</v>
      </c>
      <c r="H516" s="8">
        <v>18.96</v>
      </c>
    </row>
    <row r="517" spans="1:8" ht="15">
      <c r="A517" s="6">
        <v>516</v>
      </c>
      <c r="B517" s="7" t="s">
        <v>1387</v>
      </c>
      <c r="C517" s="7" t="s">
        <v>1388</v>
      </c>
      <c r="D517" s="7" t="s">
        <v>584</v>
      </c>
      <c r="E517" s="7" t="str">
        <f>"9/18"</f>
        <v>9/18</v>
      </c>
      <c r="F517" s="7" t="s">
        <v>111</v>
      </c>
      <c r="G517" s="7" t="s">
        <v>1389</v>
      </c>
      <c r="H517" s="8">
        <v>18.95</v>
      </c>
    </row>
    <row r="518" spans="1:8" ht="15">
      <c r="A518" s="6">
        <v>517</v>
      </c>
      <c r="B518" s="7" t="s">
        <v>1390</v>
      </c>
      <c r="C518" s="7" t="s">
        <v>251</v>
      </c>
      <c r="D518" s="7" t="s">
        <v>48</v>
      </c>
      <c r="E518" s="7" t="str">
        <f>"104/170"</f>
        <v>104/170</v>
      </c>
      <c r="F518" s="7" t="s">
        <v>1391</v>
      </c>
      <c r="G518" s="7" t="s">
        <v>1392</v>
      </c>
      <c r="H518" s="8">
        <v>18.95</v>
      </c>
    </row>
    <row r="519" spans="1:8" ht="15">
      <c r="A519" s="6">
        <v>518</v>
      </c>
      <c r="B519" s="7" t="s">
        <v>923</v>
      </c>
      <c r="C519" s="7" t="s">
        <v>1393</v>
      </c>
      <c r="D519" s="7" t="s">
        <v>67</v>
      </c>
      <c r="E519" s="7" t="str">
        <f>"122/210"</f>
        <v>122/210</v>
      </c>
      <c r="F519" s="7" t="s">
        <v>111</v>
      </c>
      <c r="G519" s="7" t="s">
        <v>1394</v>
      </c>
      <c r="H519" s="8">
        <v>18.95</v>
      </c>
    </row>
    <row r="520" spans="1:8" ht="15">
      <c r="A520" s="6">
        <v>519</v>
      </c>
      <c r="B520" s="7" t="s">
        <v>1395</v>
      </c>
      <c r="C520" s="7" t="s">
        <v>187</v>
      </c>
      <c r="D520" s="7" t="s">
        <v>67</v>
      </c>
      <c r="E520" s="7" t="str">
        <f>"123/210"</f>
        <v>123/210</v>
      </c>
      <c r="F520" s="7" t="s">
        <v>381</v>
      </c>
      <c r="G520" s="7" t="s">
        <v>1396</v>
      </c>
      <c r="H520" s="8">
        <v>18.95</v>
      </c>
    </row>
    <row r="521" spans="1:8" ht="15">
      <c r="A521" s="6">
        <v>520</v>
      </c>
      <c r="B521" s="7" t="s">
        <v>1397</v>
      </c>
      <c r="C521" s="7" t="s">
        <v>51</v>
      </c>
      <c r="D521" s="7" t="s">
        <v>117</v>
      </c>
      <c r="E521" s="7" t="str">
        <f>"73/138"</f>
        <v>73/138</v>
      </c>
      <c r="F521" s="7" t="s">
        <v>1398</v>
      </c>
      <c r="G521" s="7" t="s">
        <v>1399</v>
      </c>
      <c r="H521" s="8">
        <v>18.94</v>
      </c>
    </row>
    <row r="522" spans="1:8" ht="15">
      <c r="A522" s="6">
        <v>521</v>
      </c>
      <c r="B522" s="7" t="s">
        <v>273</v>
      </c>
      <c r="C522" s="7" t="s">
        <v>108</v>
      </c>
      <c r="D522" s="7" t="s">
        <v>67</v>
      </c>
      <c r="E522" s="7" t="str">
        <f>"124/210"</f>
        <v>124/210</v>
      </c>
      <c r="F522" s="7" t="s">
        <v>1149</v>
      </c>
      <c r="G522" s="7" t="s">
        <v>1400</v>
      </c>
      <c r="H522" s="8">
        <v>18.84</v>
      </c>
    </row>
    <row r="523" spans="1:8" ht="15">
      <c r="A523" s="6">
        <v>522</v>
      </c>
      <c r="B523" s="7" t="s">
        <v>1401</v>
      </c>
      <c r="C523" s="7" t="s">
        <v>179</v>
      </c>
      <c r="D523" s="7" t="s">
        <v>48</v>
      </c>
      <c r="E523" s="7" t="str">
        <f>"105/170"</f>
        <v>105/170</v>
      </c>
      <c r="F523" s="7" t="s">
        <v>709</v>
      </c>
      <c r="G523" s="7" t="s">
        <v>1402</v>
      </c>
      <c r="H523" s="8">
        <v>18.83</v>
      </c>
    </row>
    <row r="524" spans="1:8" ht="15">
      <c r="A524" s="6">
        <v>523</v>
      </c>
      <c r="B524" s="7" t="s">
        <v>1403</v>
      </c>
      <c r="C524" s="7" t="s">
        <v>1404</v>
      </c>
      <c r="D524" s="7" t="s">
        <v>28</v>
      </c>
      <c r="E524" s="7" t="str">
        <f>"60/89"</f>
        <v>60/89</v>
      </c>
      <c r="F524" s="7" t="s">
        <v>709</v>
      </c>
      <c r="G524" s="7" t="s">
        <v>1405</v>
      </c>
      <c r="H524" s="8">
        <v>18.81</v>
      </c>
    </row>
    <row r="525" spans="1:8" ht="15">
      <c r="A525" s="6">
        <v>524</v>
      </c>
      <c r="B525" s="7" t="s">
        <v>1406</v>
      </c>
      <c r="C525" s="7" t="s">
        <v>1407</v>
      </c>
      <c r="D525" s="7" t="s">
        <v>117</v>
      </c>
      <c r="E525" s="7" t="str">
        <f>"74/138"</f>
        <v>74/138</v>
      </c>
      <c r="F525" s="7" t="s">
        <v>1408</v>
      </c>
      <c r="G525" s="7" t="s">
        <v>1409</v>
      </c>
      <c r="H525" s="8">
        <v>18.81</v>
      </c>
    </row>
    <row r="526" spans="1:8" ht="15">
      <c r="A526" s="6">
        <v>525</v>
      </c>
      <c r="B526" s="7" t="s">
        <v>1410</v>
      </c>
      <c r="C526" s="7" t="s">
        <v>844</v>
      </c>
      <c r="D526" s="7" t="s">
        <v>28</v>
      </c>
      <c r="E526" s="7" t="str">
        <f>"61/89"</f>
        <v>61/89</v>
      </c>
      <c r="F526" s="7" t="s">
        <v>1411</v>
      </c>
      <c r="G526" s="7" t="s">
        <v>1412</v>
      </c>
      <c r="H526" s="8">
        <v>18.81</v>
      </c>
    </row>
    <row r="527" spans="1:8" ht="15">
      <c r="A527" s="6">
        <v>526</v>
      </c>
      <c r="B527" s="7" t="s">
        <v>1413</v>
      </c>
      <c r="C527" s="7" t="s">
        <v>135</v>
      </c>
      <c r="D527" s="7" t="s">
        <v>28</v>
      </c>
      <c r="E527" s="7" t="str">
        <f>"62/89"</f>
        <v>62/89</v>
      </c>
      <c r="F527" s="7" t="s">
        <v>252</v>
      </c>
      <c r="G527" s="7" t="s">
        <v>1414</v>
      </c>
      <c r="H527" s="8">
        <v>18.81</v>
      </c>
    </row>
    <row r="528" spans="1:8" ht="15">
      <c r="A528" s="6">
        <v>527</v>
      </c>
      <c r="B528" s="7" t="s">
        <v>1415</v>
      </c>
      <c r="C528" s="7" t="s">
        <v>566</v>
      </c>
      <c r="D528" s="7" t="s">
        <v>117</v>
      </c>
      <c r="E528" s="7" t="str">
        <f>"75/138"</f>
        <v>75/138</v>
      </c>
      <c r="F528" s="7" t="s">
        <v>889</v>
      </c>
      <c r="G528" s="7" t="s">
        <v>1416</v>
      </c>
      <c r="H528" s="8">
        <v>18.8</v>
      </c>
    </row>
    <row r="529" spans="1:8" ht="15">
      <c r="A529" s="6">
        <v>528</v>
      </c>
      <c r="B529" s="7" t="s">
        <v>1417</v>
      </c>
      <c r="C529" s="7" t="s">
        <v>462</v>
      </c>
      <c r="D529" s="7" t="s">
        <v>348</v>
      </c>
      <c r="E529" s="7" t="str">
        <f>"16/30"</f>
        <v>16/30</v>
      </c>
      <c r="F529" s="7" t="s">
        <v>412</v>
      </c>
      <c r="G529" s="7" t="s">
        <v>1418</v>
      </c>
      <c r="H529" s="8">
        <v>18.8</v>
      </c>
    </row>
    <row r="530" spans="1:8" ht="15">
      <c r="A530" s="6">
        <v>529</v>
      </c>
      <c r="B530" s="7" t="s">
        <v>1419</v>
      </c>
      <c r="C530" s="7" t="s">
        <v>858</v>
      </c>
      <c r="D530" s="7" t="s">
        <v>67</v>
      </c>
      <c r="E530" s="7" t="str">
        <f>"125/210"</f>
        <v>125/210</v>
      </c>
      <c r="F530" s="7" t="s">
        <v>576</v>
      </c>
      <c r="G530" s="7" t="s">
        <v>1420</v>
      </c>
      <c r="H530" s="8">
        <v>18.8</v>
      </c>
    </row>
    <row r="531" spans="1:8" ht="15">
      <c r="A531" s="6">
        <v>530</v>
      </c>
      <c r="B531" s="7" t="s">
        <v>1421</v>
      </c>
      <c r="C531" s="7" t="s">
        <v>51</v>
      </c>
      <c r="D531" s="7" t="s">
        <v>117</v>
      </c>
      <c r="E531" s="7" t="str">
        <f>"76/138"</f>
        <v>76/138</v>
      </c>
      <c r="F531" s="7" t="s">
        <v>1256</v>
      </c>
      <c r="G531" s="7" t="s">
        <v>1422</v>
      </c>
      <c r="H531" s="8">
        <v>18.8</v>
      </c>
    </row>
    <row r="532" spans="1:8" ht="15">
      <c r="A532" s="6">
        <v>531</v>
      </c>
      <c r="B532" s="7" t="s">
        <v>1423</v>
      </c>
      <c r="C532" s="7" t="s">
        <v>51</v>
      </c>
      <c r="D532" s="7" t="s">
        <v>72</v>
      </c>
      <c r="E532" s="7" t="str">
        <f>"64/81"</f>
        <v>64/81</v>
      </c>
      <c r="F532" s="7" t="s">
        <v>1424</v>
      </c>
      <c r="G532" s="7" t="s">
        <v>1425</v>
      </c>
      <c r="H532" s="8">
        <v>18.8</v>
      </c>
    </row>
    <row r="533" spans="1:8" ht="15">
      <c r="A533" s="6">
        <v>532</v>
      </c>
      <c r="B533" s="7" t="s">
        <v>1426</v>
      </c>
      <c r="C533" s="7" t="s">
        <v>182</v>
      </c>
      <c r="D533" s="7" t="s">
        <v>67</v>
      </c>
      <c r="E533" s="7" t="str">
        <f>"126/210"</f>
        <v>126/210</v>
      </c>
      <c r="F533" s="7" t="s">
        <v>1241</v>
      </c>
      <c r="G533" s="7" t="s">
        <v>1427</v>
      </c>
      <c r="H533" s="8">
        <v>18.78</v>
      </c>
    </row>
    <row r="534" spans="1:8" ht="15">
      <c r="A534" s="6">
        <v>533</v>
      </c>
      <c r="B534" s="7" t="s">
        <v>1428</v>
      </c>
      <c r="C534" s="7" t="s">
        <v>515</v>
      </c>
      <c r="D534" s="7" t="s">
        <v>117</v>
      </c>
      <c r="E534" s="7" t="str">
        <f>"77/138"</f>
        <v>77/138</v>
      </c>
      <c r="F534" s="7" t="s">
        <v>1324</v>
      </c>
      <c r="G534" s="7" t="s">
        <v>1429</v>
      </c>
      <c r="H534" s="8">
        <v>18.77</v>
      </c>
    </row>
    <row r="535" spans="1:8" ht="15">
      <c r="A535" s="6">
        <v>534</v>
      </c>
      <c r="B535" s="7" t="s">
        <v>1430</v>
      </c>
      <c r="C535" s="7" t="s">
        <v>96</v>
      </c>
      <c r="D535" s="7" t="s">
        <v>117</v>
      </c>
      <c r="E535" s="7" t="str">
        <f>"78/138"</f>
        <v>78/138</v>
      </c>
      <c r="F535" s="7" t="s">
        <v>361</v>
      </c>
      <c r="G535" s="7" t="s">
        <v>1431</v>
      </c>
      <c r="H535" s="8">
        <v>18.73</v>
      </c>
    </row>
    <row r="536" spans="1:8" ht="15">
      <c r="A536" s="6">
        <v>535</v>
      </c>
      <c r="B536" s="7" t="s">
        <v>1432</v>
      </c>
      <c r="C536" s="7" t="s">
        <v>200</v>
      </c>
      <c r="D536" s="7" t="s">
        <v>72</v>
      </c>
      <c r="E536" s="7" t="str">
        <f>"65/81"</f>
        <v>65/81</v>
      </c>
      <c r="F536" s="7" t="s">
        <v>709</v>
      </c>
      <c r="G536" s="7" t="s">
        <v>1433</v>
      </c>
      <c r="H536" s="8">
        <v>18.73</v>
      </c>
    </row>
    <row r="537" spans="1:8" ht="15">
      <c r="A537" s="6">
        <v>536</v>
      </c>
      <c r="B537" s="7" t="s">
        <v>1434</v>
      </c>
      <c r="C537" s="7" t="s">
        <v>462</v>
      </c>
      <c r="D537" s="7" t="s">
        <v>67</v>
      </c>
      <c r="E537" s="7" t="str">
        <f>"127/210"</f>
        <v>127/210</v>
      </c>
      <c r="F537" s="7" t="s">
        <v>1343</v>
      </c>
      <c r="G537" s="7" t="s">
        <v>1435</v>
      </c>
      <c r="H537" s="8">
        <v>18.73</v>
      </c>
    </row>
    <row r="538" spans="1:8" ht="15">
      <c r="A538" s="6">
        <v>537</v>
      </c>
      <c r="B538" s="7" t="s">
        <v>1436</v>
      </c>
      <c r="C538" s="7" t="s">
        <v>229</v>
      </c>
      <c r="D538" s="7" t="s">
        <v>72</v>
      </c>
      <c r="E538" s="7" t="str">
        <f>"66/81"</f>
        <v>66/81</v>
      </c>
      <c r="F538" s="7" t="s">
        <v>1437</v>
      </c>
      <c r="G538" s="7" t="s">
        <v>1438</v>
      </c>
      <c r="H538" s="8">
        <v>18.73</v>
      </c>
    </row>
    <row r="539" spans="1:8" ht="15">
      <c r="A539" s="6">
        <v>538</v>
      </c>
      <c r="B539" s="7" t="s">
        <v>1439</v>
      </c>
      <c r="C539" s="7" t="s">
        <v>40</v>
      </c>
      <c r="D539" s="7" t="s">
        <v>28</v>
      </c>
      <c r="E539" s="7" t="str">
        <f>"63/89"</f>
        <v>63/89</v>
      </c>
      <c r="F539" s="7" t="s">
        <v>787</v>
      </c>
      <c r="G539" s="7" t="s">
        <v>1440</v>
      </c>
      <c r="H539" s="8">
        <v>18.73</v>
      </c>
    </row>
    <row r="540" spans="1:8" ht="15">
      <c r="A540" s="6">
        <v>539</v>
      </c>
      <c r="B540" s="7" t="s">
        <v>331</v>
      </c>
      <c r="C540" s="7" t="s">
        <v>223</v>
      </c>
      <c r="D540" s="7" t="s">
        <v>117</v>
      </c>
      <c r="E540" s="7" t="str">
        <f>"79/138"</f>
        <v>79/138</v>
      </c>
      <c r="F540" s="7" t="s">
        <v>87</v>
      </c>
      <c r="G540" s="7" t="s">
        <v>1441</v>
      </c>
      <c r="H540" s="8">
        <v>18.73</v>
      </c>
    </row>
    <row r="541" spans="1:8" ht="15">
      <c r="A541" s="6">
        <v>540</v>
      </c>
      <c r="B541" s="7" t="s">
        <v>1442</v>
      </c>
      <c r="C541" s="7" t="s">
        <v>505</v>
      </c>
      <c r="D541" s="7" t="s">
        <v>67</v>
      </c>
      <c r="E541" s="7" t="str">
        <f>"128/210"</f>
        <v>128/210</v>
      </c>
      <c r="F541" s="7" t="s">
        <v>415</v>
      </c>
      <c r="G541" s="7" t="s">
        <v>1443</v>
      </c>
      <c r="H541" s="8">
        <v>18.72</v>
      </c>
    </row>
    <row r="542" spans="1:8" ht="15">
      <c r="A542" s="6">
        <v>541</v>
      </c>
      <c r="B542" s="7" t="s">
        <v>1444</v>
      </c>
      <c r="C542" s="7" t="s">
        <v>223</v>
      </c>
      <c r="D542" s="7" t="s">
        <v>348</v>
      </c>
      <c r="E542" s="7" t="str">
        <f>"17/30"</f>
        <v>17/30</v>
      </c>
      <c r="F542" s="7" t="s">
        <v>596</v>
      </c>
      <c r="G542" s="7" t="s">
        <v>1445</v>
      </c>
      <c r="H542" s="8">
        <v>18.72</v>
      </c>
    </row>
    <row r="543" spans="1:8" ht="15">
      <c r="A543" s="6">
        <v>542</v>
      </c>
      <c r="B543" s="7" t="s">
        <v>1446</v>
      </c>
      <c r="C543" s="7" t="s">
        <v>96</v>
      </c>
      <c r="D543" s="7" t="s">
        <v>117</v>
      </c>
      <c r="E543" s="7" t="str">
        <f>"80/138"</f>
        <v>80/138</v>
      </c>
      <c r="F543" s="7" t="s">
        <v>1086</v>
      </c>
      <c r="G543" s="7" t="s">
        <v>1447</v>
      </c>
      <c r="H543" s="8">
        <v>18.69</v>
      </c>
    </row>
    <row r="544" spans="1:8" ht="15">
      <c r="A544" s="6">
        <v>543</v>
      </c>
      <c r="B544" s="7" t="s">
        <v>1448</v>
      </c>
      <c r="C544" s="7" t="s">
        <v>141</v>
      </c>
      <c r="D544" s="7" t="s">
        <v>117</v>
      </c>
      <c r="E544" s="7" t="str">
        <f>"81/138"</f>
        <v>81/138</v>
      </c>
      <c r="F544" s="7" t="s">
        <v>153</v>
      </c>
      <c r="G544" s="7" t="s">
        <v>1449</v>
      </c>
      <c r="H544" s="8">
        <v>18.69</v>
      </c>
    </row>
    <row r="545" spans="1:8" ht="15">
      <c r="A545" s="6">
        <v>544</v>
      </c>
      <c r="B545" s="7" t="s">
        <v>1450</v>
      </c>
      <c r="C545" s="7" t="s">
        <v>627</v>
      </c>
      <c r="D545" s="7" t="s">
        <v>224</v>
      </c>
      <c r="E545" s="7" t="str">
        <f>"41/69"</f>
        <v>41/69</v>
      </c>
      <c r="F545" s="7" t="s">
        <v>709</v>
      </c>
      <c r="G545" s="7" t="s">
        <v>1451</v>
      </c>
      <c r="H545" s="8">
        <v>18.68</v>
      </c>
    </row>
    <row r="546" spans="1:8" ht="15">
      <c r="A546" s="6">
        <v>545</v>
      </c>
      <c r="B546" s="7" t="s">
        <v>1452</v>
      </c>
      <c r="C546" s="7" t="s">
        <v>1453</v>
      </c>
      <c r="D546" s="7" t="s">
        <v>67</v>
      </c>
      <c r="E546" s="7" t="str">
        <f>"129/210"</f>
        <v>129/210</v>
      </c>
      <c r="F546" s="7" t="s">
        <v>758</v>
      </c>
      <c r="G546" s="7" t="s">
        <v>1454</v>
      </c>
      <c r="H546" s="8">
        <v>18.67</v>
      </c>
    </row>
    <row r="547" spans="1:8" ht="15">
      <c r="A547" s="6">
        <v>546</v>
      </c>
      <c r="B547" s="7" t="s">
        <v>1455</v>
      </c>
      <c r="C547" s="7" t="s">
        <v>1456</v>
      </c>
      <c r="D547" s="7" t="s">
        <v>67</v>
      </c>
      <c r="E547" s="7" t="str">
        <f>"130/210"</f>
        <v>130/210</v>
      </c>
      <c r="F547" s="7" t="s">
        <v>308</v>
      </c>
      <c r="G547" s="7" t="s">
        <v>1457</v>
      </c>
      <c r="H547" s="8">
        <v>18.67</v>
      </c>
    </row>
    <row r="548" spans="1:8" ht="15">
      <c r="A548" s="6">
        <v>547</v>
      </c>
      <c r="B548" s="7" t="s">
        <v>1458</v>
      </c>
      <c r="C548" s="7" t="s">
        <v>47</v>
      </c>
      <c r="D548" s="7" t="s">
        <v>117</v>
      </c>
      <c r="E548" s="7" t="str">
        <f>"82/138"</f>
        <v>82/138</v>
      </c>
      <c r="F548" s="7" t="s">
        <v>787</v>
      </c>
      <c r="G548" s="7" t="s">
        <v>1459</v>
      </c>
      <c r="H548" s="8">
        <v>18.66</v>
      </c>
    </row>
    <row r="549" spans="1:8" ht="15">
      <c r="A549" s="6">
        <v>548</v>
      </c>
      <c r="B549" s="7" t="s">
        <v>1460</v>
      </c>
      <c r="C549" s="7" t="s">
        <v>408</v>
      </c>
      <c r="D549" s="7" t="s">
        <v>28</v>
      </c>
      <c r="E549" s="7" t="str">
        <f>"64/89"</f>
        <v>64/89</v>
      </c>
      <c r="F549" s="7" t="s">
        <v>1461</v>
      </c>
      <c r="G549" s="7" t="s">
        <v>1462</v>
      </c>
      <c r="H549" s="8">
        <v>18.62</v>
      </c>
    </row>
    <row r="550" spans="1:8" ht="15">
      <c r="A550" s="6">
        <v>549</v>
      </c>
      <c r="B550" s="7" t="s">
        <v>1463</v>
      </c>
      <c r="C550" s="7" t="s">
        <v>93</v>
      </c>
      <c r="D550" s="7" t="s">
        <v>67</v>
      </c>
      <c r="E550" s="7" t="str">
        <f>"131/210"</f>
        <v>131/210</v>
      </c>
      <c r="F550" s="7" t="s">
        <v>1464</v>
      </c>
      <c r="G550" s="7" t="s">
        <v>1465</v>
      </c>
      <c r="H550" s="8">
        <v>18.62</v>
      </c>
    </row>
    <row r="551" spans="1:8" ht="15">
      <c r="A551" s="6">
        <v>550</v>
      </c>
      <c r="B551" s="7" t="s">
        <v>1466</v>
      </c>
      <c r="C551" s="7" t="s">
        <v>179</v>
      </c>
      <c r="D551" s="7" t="s">
        <v>67</v>
      </c>
      <c r="E551" s="7" t="str">
        <f>"132/210"</f>
        <v>132/210</v>
      </c>
      <c r="F551" s="7" t="s">
        <v>754</v>
      </c>
      <c r="G551" s="7" t="s">
        <v>1467</v>
      </c>
      <c r="H551" s="8">
        <v>18.62</v>
      </c>
    </row>
    <row r="552" spans="1:8" ht="15">
      <c r="A552" s="6">
        <v>551</v>
      </c>
      <c r="B552" s="7" t="s">
        <v>828</v>
      </c>
      <c r="C552" s="7" t="s">
        <v>96</v>
      </c>
      <c r="D552" s="7" t="s">
        <v>67</v>
      </c>
      <c r="E552" s="7" t="str">
        <f>"133/210"</f>
        <v>133/210</v>
      </c>
      <c r="F552" s="7" t="s">
        <v>829</v>
      </c>
      <c r="G552" s="7" t="s">
        <v>1468</v>
      </c>
      <c r="H552" s="8">
        <v>18.62</v>
      </c>
    </row>
    <row r="553" spans="1:8" ht="15">
      <c r="A553" s="6">
        <v>552</v>
      </c>
      <c r="B553" s="7" t="s">
        <v>1006</v>
      </c>
      <c r="C553" s="7" t="s">
        <v>408</v>
      </c>
      <c r="D553" s="7" t="s">
        <v>48</v>
      </c>
      <c r="E553" s="7" t="str">
        <f>"106/170"</f>
        <v>106/170</v>
      </c>
      <c r="F553" s="7" t="s">
        <v>1078</v>
      </c>
      <c r="G553" s="7" t="s">
        <v>1469</v>
      </c>
      <c r="H553" s="8">
        <v>18.61</v>
      </c>
    </row>
    <row r="554" spans="1:8" ht="15">
      <c r="A554" s="6">
        <v>553</v>
      </c>
      <c r="B554" s="7" t="s">
        <v>1356</v>
      </c>
      <c r="C554" s="7" t="s">
        <v>387</v>
      </c>
      <c r="D554" s="7" t="s">
        <v>28</v>
      </c>
      <c r="E554" s="7" t="str">
        <f>"65/89"</f>
        <v>65/89</v>
      </c>
      <c r="F554" s="7" t="s">
        <v>1470</v>
      </c>
      <c r="G554" s="7" t="s">
        <v>1471</v>
      </c>
      <c r="H554" s="8">
        <v>18.61</v>
      </c>
    </row>
    <row r="555" spans="1:8" ht="15">
      <c r="A555" s="6">
        <v>554</v>
      </c>
      <c r="B555" s="7" t="s">
        <v>446</v>
      </c>
      <c r="C555" s="7" t="s">
        <v>282</v>
      </c>
      <c r="D555" s="7" t="s">
        <v>28</v>
      </c>
      <c r="E555" s="7" t="str">
        <f>"66/89"</f>
        <v>66/89</v>
      </c>
      <c r="F555" s="7" t="s">
        <v>1472</v>
      </c>
      <c r="G555" s="7" t="s">
        <v>1473</v>
      </c>
      <c r="H555" s="8">
        <v>18.61</v>
      </c>
    </row>
    <row r="556" spans="1:8" ht="15">
      <c r="A556" s="6">
        <v>555</v>
      </c>
      <c r="B556" s="7" t="s">
        <v>1474</v>
      </c>
      <c r="C556" s="7" t="s">
        <v>152</v>
      </c>
      <c r="D556" s="7" t="s">
        <v>67</v>
      </c>
      <c r="E556" s="7" t="str">
        <f>"134/210"</f>
        <v>134/210</v>
      </c>
      <c r="F556" s="7" t="s">
        <v>56</v>
      </c>
      <c r="G556" s="7" t="s">
        <v>1475</v>
      </c>
      <c r="H556" s="8">
        <v>18.61</v>
      </c>
    </row>
    <row r="557" spans="1:8" ht="15">
      <c r="A557" s="6">
        <v>556</v>
      </c>
      <c r="B557" s="7" t="s">
        <v>1476</v>
      </c>
      <c r="C557" s="7" t="s">
        <v>566</v>
      </c>
      <c r="D557" s="7" t="s">
        <v>348</v>
      </c>
      <c r="E557" s="7" t="str">
        <f>"18/30"</f>
        <v>18/30</v>
      </c>
      <c r="F557" s="7" t="s">
        <v>1477</v>
      </c>
      <c r="G557" s="7" t="s">
        <v>1478</v>
      </c>
      <c r="H557" s="8">
        <v>18.59</v>
      </c>
    </row>
    <row r="558" spans="1:8" ht="15">
      <c r="A558" s="6">
        <v>557</v>
      </c>
      <c r="B558" s="7" t="s">
        <v>1479</v>
      </c>
      <c r="C558" s="7" t="s">
        <v>179</v>
      </c>
      <c r="D558" s="7" t="s">
        <v>48</v>
      </c>
      <c r="E558" s="7" t="str">
        <f>"107/170"</f>
        <v>107/170</v>
      </c>
      <c r="F558" s="7" t="s">
        <v>1477</v>
      </c>
      <c r="G558" s="7" t="s">
        <v>1480</v>
      </c>
      <c r="H558" s="8">
        <v>18.59</v>
      </c>
    </row>
    <row r="559" spans="1:8" ht="15">
      <c r="A559" s="6">
        <v>558</v>
      </c>
      <c r="B559" s="7" t="s">
        <v>1481</v>
      </c>
      <c r="C559" s="7" t="s">
        <v>1482</v>
      </c>
      <c r="D559" s="7" t="s">
        <v>48</v>
      </c>
      <c r="E559" s="7" t="str">
        <f>"108/170"</f>
        <v>108/170</v>
      </c>
      <c r="F559" s="7" t="s">
        <v>1483</v>
      </c>
      <c r="G559" s="7" t="s">
        <v>1484</v>
      </c>
      <c r="H559" s="8">
        <v>18.58</v>
      </c>
    </row>
    <row r="560" spans="1:8" ht="15">
      <c r="A560" s="6">
        <v>559</v>
      </c>
      <c r="B560" s="7" t="s">
        <v>1485</v>
      </c>
      <c r="C560" s="7" t="s">
        <v>47</v>
      </c>
      <c r="D560" s="7" t="s">
        <v>72</v>
      </c>
      <c r="E560" s="7" t="str">
        <f>"67/81"</f>
        <v>67/81</v>
      </c>
      <c r="F560" s="7" t="s">
        <v>803</v>
      </c>
      <c r="G560" s="7" t="s">
        <v>1486</v>
      </c>
      <c r="H560" s="8">
        <v>18.57</v>
      </c>
    </row>
    <row r="561" spans="1:8" ht="15">
      <c r="A561" s="6">
        <v>560</v>
      </c>
      <c r="B561" s="7" t="s">
        <v>1487</v>
      </c>
      <c r="C561" s="7" t="s">
        <v>176</v>
      </c>
      <c r="D561" s="7" t="s">
        <v>67</v>
      </c>
      <c r="E561" s="7" t="str">
        <f>"135/210"</f>
        <v>135/210</v>
      </c>
      <c r="F561" s="7" t="s">
        <v>576</v>
      </c>
      <c r="G561" s="7" t="s">
        <v>1488</v>
      </c>
      <c r="H561" s="8">
        <v>18.57</v>
      </c>
    </row>
    <row r="562" spans="1:8" ht="15">
      <c r="A562" s="6">
        <v>561</v>
      </c>
      <c r="B562" s="7" t="s">
        <v>18</v>
      </c>
      <c r="C562" s="7" t="s">
        <v>1059</v>
      </c>
      <c r="D562" s="7" t="s">
        <v>48</v>
      </c>
      <c r="E562" s="7" t="str">
        <f>"109/170"</f>
        <v>109/170</v>
      </c>
      <c r="F562" s="7" t="s">
        <v>656</v>
      </c>
      <c r="G562" s="7" t="s">
        <v>1489</v>
      </c>
      <c r="H562" s="8">
        <v>18.57</v>
      </c>
    </row>
    <row r="563" spans="1:8" ht="15">
      <c r="A563" s="6">
        <v>562</v>
      </c>
      <c r="B563" s="7" t="s">
        <v>1490</v>
      </c>
      <c r="C563" s="7" t="s">
        <v>566</v>
      </c>
      <c r="D563" s="7" t="s">
        <v>48</v>
      </c>
      <c r="E563" s="7" t="str">
        <f>"110/170"</f>
        <v>110/170</v>
      </c>
      <c r="F563" s="7" t="s">
        <v>381</v>
      </c>
      <c r="G563" s="7" t="s">
        <v>1491</v>
      </c>
      <c r="H563" s="8">
        <v>18.56</v>
      </c>
    </row>
    <row r="564" spans="1:8" ht="15">
      <c r="A564" s="6">
        <v>563</v>
      </c>
      <c r="B564" s="7" t="s">
        <v>1492</v>
      </c>
      <c r="C564" s="7" t="s">
        <v>1493</v>
      </c>
      <c r="D564" s="7" t="s">
        <v>67</v>
      </c>
      <c r="E564" s="7" t="str">
        <f>"136/210"</f>
        <v>136/210</v>
      </c>
      <c r="F564" s="7" t="s">
        <v>907</v>
      </c>
      <c r="G564" s="7" t="s">
        <v>1494</v>
      </c>
      <c r="H564" s="8">
        <v>18.56</v>
      </c>
    </row>
    <row r="565" spans="1:8" ht="15">
      <c r="A565" s="6">
        <v>564</v>
      </c>
      <c r="B565" s="7" t="s">
        <v>1495</v>
      </c>
      <c r="C565" s="7" t="s">
        <v>747</v>
      </c>
      <c r="D565" s="7" t="s">
        <v>67</v>
      </c>
      <c r="E565" s="7" t="str">
        <f>"137/210"</f>
        <v>137/210</v>
      </c>
      <c r="F565" s="7" t="s">
        <v>1496</v>
      </c>
      <c r="G565" s="7" t="s">
        <v>1497</v>
      </c>
      <c r="H565" s="8">
        <v>18.56</v>
      </c>
    </row>
    <row r="566" spans="1:8" ht="15">
      <c r="A566" s="6">
        <v>565</v>
      </c>
      <c r="B566" s="7" t="s">
        <v>1498</v>
      </c>
      <c r="C566" s="7" t="s">
        <v>1073</v>
      </c>
      <c r="D566" s="7" t="s">
        <v>67</v>
      </c>
      <c r="E566" s="7" t="str">
        <f>"138/210"</f>
        <v>138/210</v>
      </c>
      <c r="F566" s="7" t="s">
        <v>230</v>
      </c>
      <c r="G566" s="7" t="s">
        <v>1499</v>
      </c>
      <c r="H566" s="8">
        <v>18.56</v>
      </c>
    </row>
    <row r="567" spans="1:8" ht="15">
      <c r="A567" s="6">
        <v>566</v>
      </c>
      <c r="B567" s="7" t="s">
        <v>1500</v>
      </c>
      <c r="C567" s="7" t="s">
        <v>96</v>
      </c>
      <c r="D567" s="7" t="s">
        <v>72</v>
      </c>
      <c r="E567" s="7" t="str">
        <f>"68/81"</f>
        <v>68/81</v>
      </c>
      <c r="F567" s="7" t="s">
        <v>999</v>
      </c>
      <c r="G567" s="7" t="s">
        <v>1501</v>
      </c>
      <c r="H567" s="8">
        <v>18.55</v>
      </c>
    </row>
    <row r="568" spans="1:8" ht="15">
      <c r="A568" s="6">
        <v>567</v>
      </c>
      <c r="B568" s="7" t="s">
        <v>1502</v>
      </c>
      <c r="C568" s="7" t="s">
        <v>1073</v>
      </c>
      <c r="D568" s="7" t="s">
        <v>28</v>
      </c>
      <c r="E568" s="7" t="str">
        <f>"67/89"</f>
        <v>67/89</v>
      </c>
      <c r="F568" s="7" t="s">
        <v>1503</v>
      </c>
      <c r="G568" s="7" t="s">
        <v>1504</v>
      </c>
      <c r="H568" s="8">
        <v>18.55</v>
      </c>
    </row>
    <row r="569" spans="1:8" ht="15">
      <c r="A569" s="6">
        <v>568</v>
      </c>
      <c r="B569" s="7" t="s">
        <v>1505</v>
      </c>
      <c r="C569" s="7" t="s">
        <v>1506</v>
      </c>
      <c r="D569" s="7" t="s">
        <v>67</v>
      </c>
      <c r="E569" s="7" t="str">
        <f>"139/210"</f>
        <v>139/210</v>
      </c>
      <c r="F569" s="7" t="s">
        <v>1507</v>
      </c>
      <c r="G569" s="7" t="s">
        <v>1508</v>
      </c>
      <c r="H569" s="8">
        <v>18.54</v>
      </c>
    </row>
    <row r="570" spans="1:8" ht="15">
      <c r="A570" s="6">
        <v>569</v>
      </c>
      <c r="B570" s="7" t="s">
        <v>1509</v>
      </c>
      <c r="C570" s="7" t="s">
        <v>377</v>
      </c>
      <c r="D570" s="7" t="s">
        <v>67</v>
      </c>
      <c r="E570" s="7" t="str">
        <f>"140/210"</f>
        <v>140/210</v>
      </c>
      <c r="F570" s="7" t="s">
        <v>999</v>
      </c>
      <c r="G570" s="7" t="s">
        <v>1510</v>
      </c>
      <c r="H570" s="8">
        <v>18.54</v>
      </c>
    </row>
    <row r="571" spans="1:8" ht="15">
      <c r="A571" s="6">
        <v>570</v>
      </c>
      <c r="B571" s="7" t="s">
        <v>1511</v>
      </c>
      <c r="C571" s="7" t="s">
        <v>1360</v>
      </c>
      <c r="D571" s="7" t="s">
        <v>48</v>
      </c>
      <c r="E571" s="7" t="str">
        <f>"111/170"</f>
        <v>111/170</v>
      </c>
      <c r="F571" s="7" t="s">
        <v>1512</v>
      </c>
      <c r="G571" s="7" t="s">
        <v>1513</v>
      </c>
      <c r="H571" s="8">
        <v>18.54</v>
      </c>
    </row>
    <row r="572" spans="1:8" ht="15">
      <c r="A572" s="6">
        <v>571</v>
      </c>
      <c r="B572" s="7" t="s">
        <v>1514</v>
      </c>
      <c r="C572" s="7" t="s">
        <v>135</v>
      </c>
      <c r="D572" s="7" t="s">
        <v>48</v>
      </c>
      <c r="E572" s="7" t="str">
        <f>"112/170"</f>
        <v>112/170</v>
      </c>
      <c r="F572" s="7" t="s">
        <v>780</v>
      </c>
      <c r="G572" s="7" t="s">
        <v>1515</v>
      </c>
      <c r="H572" s="8">
        <v>18.53</v>
      </c>
    </row>
    <row r="573" spans="1:8" ht="15">
      <c r="A573" s="6">
        <v>572</v>
      </c>
      <c r="B573" s="7" t="s">
        <v>1516</v>
      </c>
      <c r="C573" s="7" t="s">
        <v>79</v>
      </c>
      <c r="D573" s="7" t="s">
        <v>67</v>
      </c>
      <c r="E573" s="7" t="str">
        <f>"141/210"</f>
        <v>141/210</v>
      </c>
      <c r="F573" s="7" t="s">
        <v>1517</v>
      </c>
      <c r="G573" s="7" t="s">
        <v>1518</v>
      </c>
      <c r="H573" s="8">
        <v>18.5</v>
      </c>
    </row>
    <row r="574" spans="1:8" ht="15">
      <c r="A574" s="6">
        <v>573</v>
      </c>
      <c r="B574" s="7" t="s">
        <v>1519</v>
      </c>
      <c r="C574" s="7" t="s">
        <v>200</v>
      </c>
      <c r="D574" s="7" t="s">
        <v>67</v>
      </c>
      <c r="E574" s="7" t="str">
        <f>"142/210"</f>
        <v>142/210</v>
      </c>
      <c r="F574" s="7" t="s">
        <v>622</v>
      </c>
      <c r="G574" s="7" t="s">
        <v>1520</v>
      </c>
      <c r="H574" s="8">
        <v>18.5</v>
      </c>
    </row>
    <row r="575" spans="1:8" ht="15">
      <c r="A575" s="6">
        <v>574</v>
      </c>
      <c r="B575" s="7" t="s">
        <v>1286</v>
      </c>
      <c r="C575" s="7" t="s">
        <v>165</v>
      </c>
      <c r="D575" s="7" t="s">
        <v>67</v>
      </c>
      <c r="E575" s="7" t="str">
        <f>"143/210"</f>
        <v>143/210</v>
      </c>
      <c r="F575" s="7" t="s">
        <v>29</v>
      </c>
      <c r="G575" s="7" t="s">
        <v>1521</v>
      </c>
      <c r="H575" s="8">
        <v>18.47</v>
      </c>
    </row>
    <row r="576" spans="1:8" ht="15">
      <c r="A576" s="6">
        <v>575</v>
      </c>
      <c r="B576" s="7" t="s">
        <v>1522</v>
      </c>
      <c r="C576" s="7" t="s">
        <v>40</v>
      </c>
      <c r="D576" s="7" t="s">
        <v>48</v>
      </c>
      <c r="E576" s="7" t="str">
        <f>"113/170"</f>
        <v>113/170</v>
      </c>
      <c r="F576" s="7" t="s">
        <v>308</v>
      </c>
      <c r="G576" s="7" t="s">
        <v>1523</v>
      </c>
      <c r="H576" s="8">
        <v>18.47</v>
      </c>
    </row>
    <row r="577" spans="1:8" ht="15">
      <c r="A577" s="6">
        <v>576</v>
      </c>
      <c r="B577" s="7" t="s">
        <v>1113</v>
      </c>
      <c r="C577" s="7" t="s">
        <v>251</v>
      </c>
      <c r="D577" s="7" t="s">
        <v>48</v>
      </c>
      <c r="E577" s="7" t="str">
        <f>"114/170"</f>
        <v>114/170</v>
      </c>
      <c r="F577" s="7" t="s">
        <v>308</v>
      </c>
      <c r="G577" s="7" t="s">
        <v>1524</v>
      </c>
      <c r="H577" s="8">
        <v>18.46</v>
      </c>
    </row>
    <row r="578" spans="1:8" ht="15">
      <c r="A578" s="6">
        <v>577</v>
      </c>
      <c r="B578" s="7" t="s">
        <v>1525</v>
      </c>
      <c r="C578" s="7" t="s">
        <v>515</v>
      </c>
      <c r="D578" s="7" t="s">
        <v>67</v>
      </c>
      <c r="E578" s="7" t="str">
        <f>"144/210"</f>
        <v>144/210</v>
      </c>
      <c r="F578" s="7" t="s">
        <v>1526</v>
      </c>
      <c r="G578" s="7" t="s">
        <v>1527</v>
      </c>
      <c r="H578" s="8">
        <v>18.45</v>
      </c>
    </row>
    <row r="579" spans="1:8" ht="15">
      <c r="A579" s="6">
        <v>578</v>
      </c>
      <c r="B579" s="7" t="s">
        <v>1528</v>
      </c>
      <c r="C579" s="7" t="s">
        <v>1529</v>
      </c>
      <c r="D579" s="7" t="s">
        <v>584</v>
      </c>
      <c r="E579" s="7" t="str">
        <f>"10/18"</f>
        <v>10/18</v>
      </c>
      <c r="F579" s="7" t="s">
        <v>596</v>
      </c>
      <c r="G579" s="7" t="s">
        <v>1530</v>
      </c>
      <c r="H579" s="8">
        <v>18.44</v>
      </c>
    </row>
    <row r="580" spans="1:8" ht="15">
      <c r="A580" s="6">
        <v>579</v>
      </c>
      <c r="B580" s="7" t="s">
        <v>1531</v>
      </c>
      <c r="C580" s="7" t="s">
        <v>96</v>
      </c>
      <c r="D580" s="7" t="s">
        <v>48</v>
      </c>
      <c r="E580" s="7" t="str">
        <f>"115/170"</f>
        <v>115/170</v>
      </c>
      <c r="F580" s="7" t="s">
        <v>733</v>
      </c>
      <c r="G580" s="7" t="s">
        <v>1532</v>
      </c>
      <c r="H580" s="8">
        <v>18.41</v>
      </c>
    </row>
    <row r="581" spans="1:8" ht="15">
      <c r="A581" s="6">
        <v>580</v>
      </c>
      <c r="B581" s="7" t="s">
        <v>1533</v>
      </c>
      <c r="C581" s="7" t="s">
        <v>165</v>
      </c>
      <c r="D581" s="7" t="s">
        <v>224</v>
      </c>
      <c r="E581" s="7" t="str">
        <f>"42/69"</f>
        <v>42/69</v>
      </c>
      <c r="F581" s="7" t="s">
        <v>236</v>
      </c>
      <c r="G581" s="7" t="s">
        <v>1534</v>
      </c>
      <c r="H581" s="8">
        <v>18.41</v>
      </c>
    </row>
    <row r="582" spans="1:8" ht="15">
      <c r="A582" s="6">
        <v>581</v>
      </c>
      <c r="B582" s="7" t="s">
        <v>1535</v>
      </c>
      <c r="C582" s="7" t="s">
        <v>747</v>
      </c>
      <c r="D582" s="7" t="s">
        <v>224</v>
      </c>
      <c r="E582" s="7" t="str">
        <f>"43/69"</f>
        <v>43/69</v>
      </c>
      <c r="F582" s="7" t="s">
        <v>1536</v>
      </c>
      <c r="G582" s="7" t="s">
        <v>1537</v>
      </c>
      <c r="H582" s="8">
        <v>18.41</v>
      </c>
    </row>
    <row r="583" spans="1:8" ht="15">
      <c r="A583" s="6">
        <v>582</v>
      </c>
      <c r="B583" s="7" t="s">
        <v>1049</v>
      </c>
      <c r="C583" s="7" t="s">
        <v>1538</v>
      </c>
      <c r="D583" s="7" t="s">
        <v>117</v>
      </c>
      <c r="E583" s="7" t="str">
        <f>"83/138"</f>
        <v>83/138</v>
      </c>
      <c r="F583" s="7" t="s">
        <v>758</v>
      </c>
      <c r="G583" s="7" t="s">
        <v>1539</v>
      </c>
      <c r="H583" s="8">
        <v>18.41</v>
      </c>
    </row>
    <row r="584" spans="1:8" ht="15">
      <c r="A584" s="6">
        <v>583</v>
      </c>
      <c r="B584" s="7" t="s">
        <v>959</v>
      </c>
      <c r="C584" s="7" t="s">
        <v>152</v>
      </c>
      <c r="D584" s="7" t="s">
        <v>48</v>
      </c>
      <c r="E584" s="7" t="str">
        <f>"116/170"</f>
        <v>116/170</v>
      </c>
      <c r="F584" s="7" t="s">
        <v>252</v>
      </c>
      <c r="G584" s="7" t="s">
        <v>1540</v>
      </c>
      <c r="H584" s="8">
        <v>18.37</v>
      </c>
    </row>
    <row r="585" spans="1:8" ht="15">
      <c r="A585" s="6">
        <v>584</v>
      </c>
      <c r="B585" s="7" t="s">
        <v>756</v>
      </c>
      <c r="C585" s="7" t="s">
        <v>1541</v>
      </c>
      <c r="D585" s="7" t="s">
        <v>117</v>
      </c>
      <c r="E585" s="7" t="str">
        <f>"84/138"</f>
        <v>84/138</v>
      </c>
      <c r="F585" s="7" t="s">
        <v>1542</v>
      </c>
      <c r="G585" s="7" t="s">
        <v>1543</v>
      </c>
      <c r="H585" s="8">
        <v>18.36</v>
      </c>
    </row>
    <row r="586" spans="1:8" ht="15">
      <c r="A586" s="6">
        <v>585</v>
      </c>
      <c r="B586" s="7" t="s">
        <v>1544</v>
      </c>
      <c r="C586" s="7" t="s">
        <v>1545</v>
      </c>
      <c r="D586" s="7" t="s">
        <v>117</v>
      </c>
      <c r="E586" s="7" t="str">
        <f>"85/138"</f>
        <v>85/138</v>
      </c>
      <c r="F586" s="7" t="s">
        <v>1542</v>
      </c>
      <c r="G586" s="7" t="s">
        <v>1546</v>
      </c>
      <c r="H586" s="8">
        <v>18.36</v>
      </c>
    </row>
    <row r="587" spans="1:8" ht="15">
      <c r="A587" s="6">
        <v>586</v>
      </c>
      <c r="B587" s="7" t="s">
        <v>1547</v>
      </c>
      <c r="C587" s="7" t="s">
        <v>96</v>
      </c>
      <c r="D587" s="7" t="s">
        <v>117</v>
      </c>
      <c r="E587" s="7" t="str">
        <f>"86/138"</f>
        <v>86/138</v>
      </c>
      <c r="F587" s="7" t="s">
        <v>358</v>
      </c>
      <c r="G587" s="7" t="s">
        <v>1548</v>
      </c>
      <c r="H587" s="8">
        <v>18.36</v>
      </c>
    </row>
    <row r="588" spans="1:8" ht="15">
      <c r="A588" s="6">
        <v>587</v>
      </c>
      <c r="B588" s="7" t="s">
        <v>977</v>
      </c>
      <c r="C588" s="7" t="s">
        <v>128</v>
      </c>
      <c r="D588" s="7" t="s">
        <v>117</v>
      </c>
      <c r="E588" s="7" t="str">
        <f>"87/138"</f>
        <v>87/138</v>
      </c>
      <c r="F588" s="7" t="s">
        <v>56</v>
      </c>
      <c r="G588" s="7" t="s">
        <v>1549</v>
      </c>
      <c r="H588" s="8">
        <v>18.35</v>
      </c>
    </row>
    <row r="589" spans="1:8" ht="15">
      <c r="A589" s="6">
        <v>588</v>
      </c>
      <c r="B589" s="7" t="s">
        <v>1550</v>
      </c>
      <c r="C589" s="7" t="s">
        <v>40</v>
      </c>
      <c r="D589" s="7" t="s">
        <v>48</v>
      </c>
      <c r="E589" s="7" t="str">
        <f>"117/170"</f>
        <v>117/170</v>
      </c>
      <c r="F589" s="7" t="s">
        <v>388</v>
      </c>
      <c r="G589" s="7" t="s">
        <v>1551</v>
      </c>
      <c r="H589" s="8">
        <v>18.33</v>
      </c>
    </row>
    <row r="590" spans="1:8" ht="15">
      <c r="A590" s="6">
        <v>589</v>
      </c>
      <c r="B590" s="7" t="s">
        <v>1552</v>
      </c>
      <c r="C590" s="7" t="s">
        <v>51</v>
      </c>
      <c r="D590" s="7" t="s">
        <v>67</v>
      </c>
      <c r="E590" s="7" t="str">
        <f>"145/210"</f>
        <v>145/210</v>
      </c>
      <c r="F590" s="7" t="s">
        <v>936</v>
      </c>
      <c r="G590" s="7" t="s">
        <v>1553</v>
      </c>
      <c r="H590" s="8">
        <v>18.32</v>
      </c>
    </row>
    <row r="591" spans="1:8" ht="15">
      <c r="A591" s="6">
        <v>590</v>
      </c>
      <c r="B591" s="7" t="s">
        <v>1554</v>
      </c>
      <c r="C591" s="7" t="s">
        <v>747</v>
      </c>
      <c r="D591" s="7" t="s">
        <v>48</v>
      </c>
      <c r="E591" s="7" t="str">
        <f>"118/170"</f>
        <v>118/170</v>
      </c>
      <c r="F591" s="7" t="s">
        <v>1555</v>
      </c>
      <c r="G591" s="7" t="s">
        <v>1556</v>
      </c>
      <c r="H591" s="8">
        <v>18.32</v>
      </c>
    </row>
    <row r="592" spans="1:8" ht="15">
      <c r="A592" s="6">
        <v>591</v>
      </c>
      <c r="B592" s="7" t="s">
        <v>404</v>
      </c>
      <c r="C592" s="7" t="s">
        <v>165</v>
      </c>
      <c r="D592" s="7" t="s">
        <v>48</v>
      </c>
      <c r="E592" s="7" t="str">
        <f>"119/170"</f>
        <v>119/170</v>
      </c>
      <c r="F592" s="7" t="s">
        <v>1557</v>
      </c>
      <c r="G592" s="7" t="s">
        <v>1558</v>
      </c>
      <c r="H592" s="8">
        <v>18.31</v>
      </c>
    </row>
    <row r="593" spans="1:8" ht="15">
      <c r="A593" s="6">
        <v>592</v>
      </c>
      <c r="B593" s="7" t="s">
        <v>1559</v>
      </c>
      <c r="C593" s="7" t="s">
        <v>1560</v>
      </c>
      <c r="D593" s="7" t="s">
        <v>224</v>
      </c>
      <c r="E593" s="7" t="str">
        <f>"44/69"</f>
        <v>44/69</v>
      </c>
      <c r="F593" s="7" t="s">
        <v>87</v>
      </c>
      <c r="G593" s="7" t="s">
        <v>1561</v>
      </c>
      <c r="H593" s="8">
        <v>18.3</v>
      </c>
    </row>
    <row r="594" spans="1:8" ht="15">
      <c r="A594" s="6">
        <v>593</v>
      </c>
      <c r="B594" s="7" t="s">
        <v>1562</v>
      </c>
      <c r="C594" s="7" t="s">
        <v>47</v>
      </c>
      <c r="D594" s="7" t="s">
        <v>72</v>
      </c>
      <c r="E594" s="7" t="str">
        <f>"69/81"</f>
        <v>69/81</v>
      </c>
      <c r="F594" s="7" t="s">
        <v>87</v>
      </c>
      <c r="G594" s="7" t="s">
        <v>1563</v>
      </c>
      <c r="H594" s="8">
        <v>18.3</v>
      </c>
    </row>
    <row r="595" spans="1:8" ht="15">
      <c r="A595" s="6">
        <v>594</v>
      </c>
      <c r="B595" s="7" t="s">
        <v>1564</v>
      </c>
      <c r="C595" s="7" t="s">
        <v>1565</v>
      </c>
      <c r="D595" s="7" t="s">
        <v>48</v>
      </c>
      <c r="E595" s="7" t="str">
        <f>"120/170"</f>
        <v>120/170</v>
      </c>
      <c r="F595" s="7" t="s">
        <v>1566</v>
      </c>
      <c r="G595" s="7" t="s">
        <v>1567</v>
      </c>
      <c r="H595" s="8">
        <v>18.3</v>
      </c>
    </row>
    <row r="596" spans="1:8" ht="15">
      <c r="A596" s="6">
        <v>595</v>
      </c>
      <c r="B596" s="7" t="s">
        <v>1568</v>
      </c>
      <c r="C596" s="7" t="s">
        <v>293</v>
      </c>
      <c r="D596" s="7" t="s">
        <v>224</v>
      </c>
      <c r="E596" s="7" t="str">
        <f>"45/69"</f>
        <v>45/69</v>
      </c>
      <c r="F596" s="7" t="s">
        <v>787</v>
      </c>
      <c r="G596" s="7" t="s">
        <v>1569</v>
      </c>
      <c r="H596" s="8">
        <v>18.26</v>
      </c>
    </row>
    <row r="597" spans="1:8" ht="15">
      <c r="A597" s="6">
        <v>596</v>
      </c>
      <c r="B597" s="7" t="s">
        <v>1570</v>
      </c>
      <c r="C597" s="7" t="s">
        <v>40</v>
      </c>
      <c r="D597" s="7" t="s">
        <v>48</v>
      </c>
      <c r="E597" s="7" t="str">
        <f>"121/170"</f>
        <v>121/170</v>
      </c>
      <c r="F597" s="7" t="s">
        <v>994</v>
      </c>
      <c r="G597" s="7" t="s">
        <v>1571</v>
      </c>
      <c r="H597" s="8">
        <v>18.25</v>
      </c>
    </row>
    <row r="598" spans="1:8" ht="15">
      <c r="A598" s="6">
        <v>597</v>
      </c>
      <c r="B598" s="7" t="s">
        <v>1572</v>
      </c>
      <c r="C598" s="7" t="s">
        <v>96</v>
      </c>
      <c r="D598" s="7" t="s">
        <v>67</v>
      </c>
      <c r="E598" s="7" t="str">
        <f>"146/210"</f>
        <v>146/210</v>
      </c>
      <c r="F598" s="7" t="s">
        <v>1573</v>
      </c>
      <c r="G598" s="7" t="s">
        <v>1574</v>
      </c>
      <c r="H598" s="8">
        <v>18.24</v>
      </c>
    </row>
    <row r="599" spans="1:8" ht="15">
      <c r="A599" s="6">
        <v>598</v>
      </c>
      <c r="B599" s="7" t="s">
        <v>1575</v>
      </c>
      <c r="C599" s="7" t="s">
        <v>262</v>
      </c>
      <c r="D599" s="7" t="s">
        <v>48</v>
      </c>
      <c r="E599" s="7" t="str">
        <f>"122/170"</f>
        <v>122/170</v>
      </c>
      <c r="F599" s="7" t="s">
        <v>1576</v>
      </c>
      <c r="G599" s="7" t="s">
        <v>1577</v>
      </c>
      <c r="H599" s="8">
        <v>18.24</v>
      </c>
    </row>
    <row r="600" spans="1:8" ht="15">
      <c r="A600" s="6">
        <v>599</v>
      </c>
      <c r="B600" s="7" t="s">
        <v>1578</v>
      </c>
      <c r="C600" s="7" t="s">
        <v>156</v>
      </c>
      <c r="D600" s="7" t="s">
        <v>48</v>
      </c>
      <c r="E600" s="7" t="str">
        <f>"123/170"</f>
        <v>123/170</v>
      </c>
      <c r="F600" s="7" t="s">
        <v>1579</v>
      </c>
      <c r="G600" s="7" t="s">
        <v>1580</v>
      </c>
      <c r="H600" s="8">
        <v>18.24</v>
      </c>
    </row>
    <row r="601" spans="1:8" ht="15">
      <c r="A601" s="6">
        <v>600</v>
      </c>
      <c r="B601" s="7" t="s">
        <v>1581</v>
      </c>
      <c r="C601" s="7" t="s">
        <v>76</v>
      </c>
      <c r="D601" s="7" t="s">
        <v>224</v>
      </c>
      <c r="E601" s="7" t="str">
        <f>"46/69"</f>
        <v>46/69</v>
      </c>
      <c r="F601" s="7" t="s">
        <v>1093</v>
      </c>
      <c r="G601" s="7" t="s">
        <v>1582</v>
      </c>
      <c r="H601" s="8">
        <v>18.21</v>
      </c>
    </row>
    <row r="602" spans="1:8" ht="15">
      <c r="A602" s="6">
        <v>601</v>
      </c>
      <c r="B602" s="7" t="s">
        <v>1583</v>
      </c>
      <c r="C602" s="7" t="s">
        <v>51</v>
      </c>
      <c r="D602" s="7" t="s">
        <v>48</v>
      </c>
      <c r="E602" s="7" t="str">
        <f>"124/170"</f>
        <v>124/170</v>
      </c>
      <c r="F602" s="7" t="s">
        <v>1584</v>
      </c>
      <c r="G602" s="7" t="s">
        <v>1585</v>
      </c>
      <c r="H602" s="8">
        <v>18.2</v>
      </c>
    </row>
    <row r="603" spans="1:8" ht="15">
      <c r="A603" s="6">
        <v>602</v>
      </c>
      <c r="B603" s="7" t="s">
        <v>1586</v>
      </c>
      <c r="C603" s="7" t="s">
        <v>566</v>
      </c>
      <c r="D603" s="7" t="s">
        <v>117</v>
      </c>
      <c r="E603" s="7" t="str">
        <f>"88/138"</f>
        <v>88/138</v>
      </c>
      <c r="F603" s="7" t="s">
        <v>748</v>
      </c>
      <c r="G603" s="7" t="s">
        <v>1587</v>
      </c>
      <c r="H603" s="8">
        <v>18.2</v>
      </c>
    </row>
    <row r="604" spans="1:8" ht="15">
      <c r="A604" s="6">
        <v>603</v>
      </c>
      <c r="B604" s="7" t="s">
        <v>1588</v>
      </c>
      <c r="C604" s="7" t="s">
        <v>1271</v>
      </c>
      <c r="D604" s="7" t="s">
        <v>117</v>
      </c>
      <c r="E604" s="7" t="str">
        <f>"89/138"</f>
        <v>89/138</v>
      </c>
      <c r="F604" s="7" t="s">
        <v>1589</v>
      </c>
      <c r="G604" s="7" t="s">
        <v>1590</v>
      </c>
      <c r="H604" s="8">
        <v>18.19</v>
      </c>
    </row>
    <row r="605" spans="1:8" ht="15">
      <c r="A605" s="6">
        <v>604</v>
      </c>
      <c r="B605" s="7" t="s">
        <v>1113</v>
      </c>
      <c r="C605" s="7" t="s">
        <v>152</v>
      </c>
      <c r="D605" s="7" t="s">
        <v>117</v>
      </c>
      <c r="E605" s="7" t="str">
        <f>"90/138"</f>
        <v>90/138</v>
      </c>
      <c r="F605" s="7" t="s">
        <v>381</v>
      </c>
      <c r="G605" s="7" t="s">
        <v>1591</v>
      </c>
      <c r="H605" s="8">
        <v>18.17</v>
      </c>
    </row>
    <row r="606" spans="1:8" ht="15">
      <c r="A606" s="6">
        <v>605</v>
      </c>
      <c r="B606" s="7" t="s">
        <v>1592</v>
      </c>
      <c r="C606" s="7" t="s">
        <v>1163</v>
      </c>
      <c r="D606" s="7" t="s">
        <v>67</v>
      </c>
      <c r="E606" s="7" t="str">
        <f>"147/210"</f>
        <v>147/210</v>
      </c>
      <c r="F606" s="7" t="s">
        <v>405</v>
      </c>
      <c r="G606" s="7" t="s">
        <v>1593</v>
      </c>
      <c r="H606" s="8">
        <v>18.17</v>
      </c>
    </row>
    <row r="607" spans="1:8" ht="15">
      <c r="A607" s="6">
        <v>606</v>
      </c>
      <c r="B607" s="7" t="s">
        <v>1594</v>
      </c>
      <c r="C607" s="7" t="s">
        <v>858</v>
      </c>
      <c r="D607" s="7" t="s">
        <v>67</v>
      </c>
      <c r="E607" s="7" t="str">
        <f>"148/210"</f>
        <v>148/210</v>
      </c>
      <c r="F607" s="7" t="s">
        <v>1595</v>
      </c>
      <c r="G607" s="7" t="s">
        <v>1596</v>
      </c>
      <c r="H607" s="8">
        <v>18.16</v>
      </c>
    </row>
    <row r="608" spans="1:8" ht="15">
      <c r="A608" s="6">
        <v>607</v>
      </c>
      <c r="B608" s="7" t="s">
        <v>1597</v>
      </c>
      <c r="C608" s="7" t="s">
        <v>747</v>
      </c>
      <c r="D608" s="7" t="s">
        <v>28</v>
      </c>
      <c r="E608" s="7" t="str">
        <f>"68/89"</f>
        <v>68/89</v>
      </c>
      <c r="F608" s="7" t="s">
        <v>1598</v>
      </c>
      <c r="G608" s="7" t="s">
        <v>1599</v>
      </c>
      <c r="H608" s="8">
        <v>18.16</v>
      </c>
    </row>
    <row r="609" spans="1:8" ht="15">
      <c r="A609" s="6">
        <v>608</v>
      </c>
      <c r="B609" s="7" t="s">
        <v>604</v>
      </c>
      <c r="C609" s="7" t="s">
        <v>131</v>
      </c>
      <c r="D609" s="7" t="s">
        <v>67</v>
      </c>
      <c r="E609" s="7" t="str">
        <f>"149/210"</f>
        <v>149/210</v>
      </c>
      <c r="F609" s="7" t="s">
        <v>1424</v>
      </c>
      <c r="G609" s="7" t="s">
        <v>1600</v>
      </c>
      <c r="H609" s="8">
        <v>18.16</v>
      </c>
    </row>
    <row r="610" spans="1:8" ht="15">
      <c r="A610" s="6">
        <v>609</v>
      </c>
      <c r="B610" s="7" t="s">
        <v>1601</v>
      </c>
      <c r="C610" s="7" t="s">
        <v>55</v>
      </c>
      <c r="D610" s="7" t="s">
        <v>117</v>
      </c>
      <c r="E610" s="7" t="str">
        <f>"91/138"</f>
        <v>91/138</v>
      </c>
      <c r="F610" s="7" t="s">
        <v>381</v>
      </c>
      <c r="G610" s="7" t="s">
        <v>1602</v>
      </c>
      <c r="H610" s="8">
        <v>18.11</v>
      </c>
    </row>
    <row r="611" spans="1:8" ht="15">
      <c r="A611" s="6">
        <v>610</v>
      </c>
      <c r="B611" s="7" t="s">
        <v>1603</v>
      </c>
      <c r="C611" s="7" t="s">
        <v>165</v>
      </c>
      <c r="D611" s="7" t="s">
        <v>28</v>
      </c>
      <c r="E611" s="7" t="str">
        <f>"69/89"</f>
        <v>69/89</v>
      </c>
      <c r="F611" s="7" t="s">
        <v>1604</v>
      </c>
      <c r="G611" s="7" t="s">
        <v>1605</v>
      </c>
      <c r="H611" s="8">
        <v>18.11</v>
      </c>
    </row>
    <row r="612" spans="1:8" ht="15">
      <c r="A612" s="6">
        <v>611</v>
      </c>
      <c r="B612" s="7" t="s">
        <v>1606</v>
      </c>
      <c r="C612" s="7" t="s">
        <v>1607</v>
      </c>
      <c r="D612" s="7" t="s">
        <v>67</v>
      </c>
      <c r="E612" s="7" t="str">
        <f>"150/210"</f>
        <v>150/210</v>
      </c>
      <c r="F612" s="7" t="s">
        <v>576</v>
      </c>
      <c r="G612" s="7" t="s">
        <v>1608</v>
      </c>
      <c r="H612" s="8">
        <v>18.1</v>
      </c>
    </row>
    <row r="613" spans="1:8" ht="15">
      <c r="A613" s="6">
        <v>612</v>
      </c>
      <c r="B613" s="7" t="s">
        <v>1609</v>
      </c>
      <c r="C613" s="7" t="s">
        <v>888</v>
      </c>
      <c r="D613" s="7" t="s">
        <v>48</v>
      </c>
      <c r="E613" s="7" t="str">
        <f>"125/170"</f>
        <v>125/170</v>
      </c>
      <c r="F613" s="7" t="s">
        <v>592</v>
      </c>
      <c r="G613" s="7" t="s">
        <v>1610</v>
      </c>
      <c r="H613" s="8">
        <v>18.1</v>
      </c>
    </row>
    <row r="614" spans="1:8" ht="15">
      <c r="A614" s="6">
        <v>613</v>
      </c>
      <c r="B614" s="7" t="s">
        <v>397</v>
      </c>
      <c r="C614" s="7" t="s">
        <v>51</v>
      </c>
      <c r="D614" s="7" t="s">
        <v>72</v>
      </c>
      <c r="E614" s="7" t="str">
        <f>"70/81"</f>
        <v>70/81</v>
      </c>
      <c r="F614" s="7" t="s">
        <v>1160</v>
      </c>
      <c r="G614" s="7" t="s">
        <v>1611</v>
      </c>
      <c r="H614" s="8">
        <v>18.09</v>
      </c>
    </row>
    <row r="615" spans="1:8" ht="15">
      <c r="A615" s="6">
        <v>614</v>
      </c>
      <c r="B615" s="7" t="s">
        <v>1612</v>
      </c>
      <c r="C615" s="7" t="s">
        <v>51</v>
      </c>
      <c r="D615" s="7" t="s">
        <v>72</v>
      </c>
      <c r="E615" s="7" t="str">
        <f>"71/81"</f>
        <v>71/81</v>
      </c>
      <c r="F615" s="7" t="s">
        <v>1160</v>
      </c>
      <c r="G615" s="7" t="s">
        <v>1613</v>
      </c>
      <c r="H615" s="8">
        <v>18.09</v>
      </c>
    </row>
    <row r="616" spans="1:8" ht="15">
      <c r="A616" s="6">
        <v>615</v>
      </c>
      <c r="B616" s="7" t="s">
        <v>1614</v>
      </c>
      <c r="C616" s="7" t="s">
        <v>159</v>
      </c>
      <c r="D616" s="7" t="s">
        <v>224</v>
      </c>
      <c r="E616" s="7" t="str">
        <f>"47/69"</f>
        <v>47/69</v>
      </c>
      <c r="F616" s="7" t="s">
        <v>87</v>
      </c>
      <c r="G616" s="7" t="s">
        <v>1615</v>
      </c>
      <c r="H616" s="8">
        <v>18.09</v>
      </c>
    </row>
    <row r="617" spans="1:8" ht="15">
      <c r="A617" s="6">
        <v>616</v>
      </c>
      <c r="B617" s="7" t="s">
        <v>1616</v>
      </c>
      <c r="C617" s="7" t="s">
        <v>135</v>
      </c>
      <c r="D617" s="7" t="s">
        <v>224</v>
      </c>
      <c r="E617" s="7" t="str">
        <f>"48/69"</f>
        <v>48/69</v>
      </c>
      <c r="F617" s="7" t="s">
        <v>648</v>
      </c>
      <c r="G617" s="7" t="s">
        <v>1617</v>
      </c>
      <c r="H617" s="8">
        <v>18.06</v>
      </c>
    </row>
    <row r="618" spans="1:8" ht="15">
      <c r="A618" s="6">
        <v>617</v>
      </c>
      <c r="B618" s="7" t="s">
        <v>1618</v>
      </c>
      <c r="C618" s="7" t="s">
        <v>141</v>
      </c>
      <c r="D618" s="7" t="s">
        <v>28</v>
      </c>
      <c r="E618" s="7" t="str">
        <f>"70/89"</f>
        <v>70/89</v>
      </c>
      <c r="F618" s="7" t="s">
        <v>622</v>
      </c>
      <c r="G618" s="7" t="s">
        <v>1619</v>
      </c>
      <c r="H618" s="8">
        <v>18.06</v>
      </c>
    </row>
    <row r="619" spans="1:8" ht="15">
      <c r="A619" s="6">
        <v>618</v>
      </c>
      <c r="B619" s="7" t="s">
        <v>92</v>
      </c>
      <c r="C619" s="7" t="s">
        <v>152</v>
      </c>
      <c r="D619" s="7" t="s">
        <v>224</v>
      </c>
      <c r="E619" s="7" t="str">
        <f>"49/69"</f>
        <v>49/69</v>
      </c>
      <c r="F619" s="7" t="s">
        <v>1620</v>
      </c>
      <c r="G619" s="7" t="s">
        <v>1621</v>
      </c>
      <c r="H619" s="8">
        <v>18.06</v>
      </c>
    </row>
    <row r="620" spans="1:8" ht="15">
      <c r="A620" s="6">
        <v>619</v>
      </c>
      <c r="B620" s="7" t="s">
        <v>1622</v>
      </c>
      <c r="C620" s="7" t="s">
        <v>1623</v>
      </c>
      <c r="D620" s="7" t="s">
        <v>67</v>
      </c>
      <c r="E620" s="7" t="str">
        <f>"151/210"</f>
        <v>151/210</v>
      </c>
      <c r="F620" s="7" t="s">
        <v>622</v>
      </c>
      <c r="G620" s="7" t="s">
        <v>1624</v>
      </c>
      <c r="H620" s="8">
        <v>18.05</v>
      </c>
    </row>
    <row r="621" spans="1:8" ht="15">
      <c r="A621" s="6">
        <v>620</v>
      </c>
      <c r="B621" s="7" t="s">
        <v>1098</v>
      </c>
      <c r="C621" s="7" t="s">
        <v>90</v>
      </c>
      <c r="D621" s="7" t="s">
        <v>48</v>
      </c>
      <c r="E621" s="7" t="str">
        <f>"126/170"</f>
        <v>126/170</v>
      </c>
      <c r="F621" s="7" t="s">
        <v>415</v>
      </c>
      <c r="G621" s="7" t="s">
        <v>1625</v>
      </c>
      <c r="H621" s="8">
        <v>18</v>
      </c>
    </row>
    <row r="622" spans="1:8" ht="15">
      <c r="A622" s="6">
        <v>621</v>
      </c>
      <c r="B622" s="7" t="s">
        <v>1626</v>
      </c>
      <c r="C622" s="7" t="s">
        <v>1627</v>
      </c>
      <c r="D622" s="7" t="s">
        <v>48</v>
      </c>
      <c r="E622" s="7" t="str">
        <f>"127/170"</f>
        <v>127/170</v>
      </c>
      <c r="F622" s="7" t="s">
        <v>305</v>
      </c>
      <c r="G622" s="7" t="s">
        <v>1628</v>
      </c>
      <c r="H622" s="8">
        <v>17.99</v>
      </c>
    </row>
    <row r="623" spans="1:8" ht="15">
      <c r="A623" s="6">
        <v>622</v>
      </c>
      <c r="B623" s="7" t="s">
        <v>1629</v>
      </c>
      <c r="C623" s="7" t="s">
        <v>1630</v>
      </c>
      <c r="D623" s="7" t="s">
        <v>117</v>
      </c>
      <c r="E623" s="7" t="str">
        <f>"92/138"</f>
        <v>92/138</v>
      </c>
      <c r="F623" s="7" t="s">
        <v>29</v>
      </c>
      <c r="G623" s="7" t="s">
        <v>1631</v>
      </c>
      <c r="H623" s="8">
        <v>17.97</v>
      </c>
    </row>
    <row r="624" spans="1:8" ht="15">
      <c r="A624" s="6">
        <v>623</v>
      </c>
      <c r="B624" s="7" t="s">
        <v>1632</v>
      </c>
      <c r="C624" s="7" t="s">
        <v>747</v>
      </c>
      <c r="D624" s="7" t="s">
        <v>224</v>
      </c>
      <c r="E624" s="7" t="str">
        <f>"50/69"</f>
        <v>50/69</v>
      </c>
      <c r="F624" s="7" t="s">
        <v>1633</v>
      </c>
      <c r="G624" s="7" t="s">
        <v>1634</v>
      </c>
      <c r="H624" s="8">
        <v>17.97</v>
      </c>
    </row>
    <row r="625" spans="1:8" ht="15">
      <c r="A625" s="6">
        <v>624</v>
      </c>
      <c r="B625" s="7" t="s">
        <v>1635</v>
      </c>
      <c r="C625" s="7" t="s">
        <v>1073</v>
      </c>
      <c r="D625" s="7" t="s">
        <v>67</v>
      </c>
      <c r="E625" s="7" t="str">
        <f>"152/210"</f>
        <v>152/210</v>
      </c>
      <c r="F625" s="7" t="s">
        <v>1231</v>
      </c>
      <c r="G625" s="7" t="s">
        <v>1636</v>
      </c>
      <c r="H625" s="8">
        <v>17.96</v>
      </c>
    </row>
    <row r="626" spans="1:8" ht="15">
      <c r="A626" s="6">
        <v>625</v>
      </c>
      <c r="B626" s="7" t="s">
        <v>1637</v>
      </c>
      <c r="C626" s="7" t="s">
        <v>1638</v>
      </c>
      <c r="D626" s="7" t="s">
        <v>224</v>
      </c>
      <c r="E626" s="7" t="str">
        <f>"51/69"</f>
        <v>51/69</v>
      </c>
      <c r="F626" s="7" t="s">
        <v>1595</v>
      </c>
      <c r="G626" s="7" t="s">
        <v>1639</v>
      </c>
      <c r="H626" s="8">
        <v>17.95</v>
      </c>
    </row>
    <row r="627" spans="1:8" ht="15">
      <c r="A627" s="6">
        <v>626</v>
      </c>
      <c r="B627" s="7" t="s">
        <v>273</v>
      </c>
      <c r="C627" s="7" t="s">
        <v>55</v>
      </c>
      <c r="D627" s="7" t="s">
        <v>28</v>
      </c>
      <c r="E627" s="7" t="str">
        <f>"71/89"</f>
        <v>71/89</v>
      </c>
      <c r="F627" s="7" t="s">
        <v>622</v>
      </c>
      <c r="G627" s="7" t="s">
        <v>1640</v>
      </c>
      <c r="H627" s="8">
        <v>17.95</v>
      </c>
    </row>
    <row r="628" spans="1:8" ht="15">
      <c r="A628" s="6">
        <v>627</v>
      </c>
      <c r="B628" s="7" t="s">
        <v>1331</v>
      </c>
      <c r="C628" s="7" t="s">
        <v>262</v>
      </c>
      <c r="D628" s="7" t="s">
        <v>67</v>
      </c>
      <c r="E628" s="7" t="str">
        <f>"153/210"</f>
        <v>153/210</v>
      </c>
      <c r="F628" s="7" t="s">
        <v>770</v>
      </c>
      <c r="G628" s="7" t="s">
        <v>1641</v>
      </c>
      <c r="H628" s="8">
        <v>17.95</v>
      </c>
    </row>
    <row r="629" spans="1:8" ht="15">
      <c r="A629" s="6">
        <v>628</v>
      </c>
      <c r="B629" s="7" t="s">
        <v>1642</v>
      </c>
      <c r="C629" s="7" t="s">
        <v>446</v>
      </c>
      <c r="D629" s="7" t="s">
        <v>224</v>
      </c>
      <c r="E629" s="7" t="str">
        <f>"52/69"</f>
        <v>52/69</v>
      </c>
      <c r="F629" s="7" t="s">
        <v>770</v>
      </c>
      <c r="G629" s="7" t="s">
        <v>1643</v>
      </c>
      <c r="H629" s="8">
        <v>17.95</v>
      </c>
    </row>
    <row r="630" spans="1:8" ht="15">
      <c r="A630" s="6">
        <v>629</v>
      </c>
      <c r="B630" s="7" t="s">
        <v>1644</v>
      </c>
      <c r="C630" s="7" t="s">
        <v>141</v>
      </c>
      <c r="D630" s="7" t="s">
        <v>825</v>
      </c>
      <c r="E630" s="7" t="str">
        <f>"2/10"</f>
        <v>2/10</v>
      </c>
      <c r="F630" s="7" t="s">
        <v>1645</v>
      </c>
      <c r="G630" s="7" t="s">
        <v>1646</v>
      </c>
      <c r="H630" s="8">
        <v>17.92</v>
      </c>
    </row>
    <row r="631" spans="1:8" ht="15">
      <c r="A631" s="6">
        <v>630</v>
      </c>
      <c r="B631" s="7" t="s">
        <v>273</v>
      </c>
      <c r="C631" s="7" t="s">
        <v>462</v>
      </c>
      <c r="D631" s="7" t="s">
        <v>48</v>
      </c>
      <c r="E631" s="7" t="str">
        <f>"128/170"</f>
        <v>128/170</v>
      </c>
      <c r="F631" s="7" t="s">
        <v>1647</v>
      </c>
      <c r="G631" s="7" t="s">
        <v>1648</v>
      </c>
      <c r="H631" s="8">
        <v>17.92</v>
      </c>
    </row>
    <row r="632" spans="1:8" ht="15">
      <c r="A632" s="6">
        <v>631</v>
      </c>
      <c r="B632" s="7" t="s">
        <v>1649</v>
      </c>
      <c r="C632" s="7" t="s">
        <v>165</v>
      </c>
      <c r="D632" s="7" t="s">
        <v>348</v>
      </c>
      <c r="E632" s="7" t="str">
        <f>"19/30"</f>
        <v>19/30</v>
      </c>
      <c r="F632" s="7" t="s">
        <v>648</v>
      </c>
      <c r="G632" s="7" t="s">
        <v>1650</v>
      </c>
      <c r="H632" s="8">
        <v>17.92</v>
      </c>
    </row>
    <row r="633" spans="1:8" ht="15">
      <c r="A633" s="6">
        <v>632</v>
      </c>
      <c r="B633" s="7" t="s">
        <v>1651</v>
      </c>
      <c r="C633" s="7" t="s">
        <v>462</v>
      </c>
      <c r="D633" s="7" t="s">
        <v>48</v>
      </c>
      <c r="E633" s="7" t="str">
        <f>"129/170"</f>
        <v>129/170</v>
      </c>
      <c r="F633" s="7" t="s">
        <v>957</v>
      </c>
      <c r="G633" s="7" t="s">
        <v>1652</v>
      </c>
      <c r="H633" s="8">
        <v>17.92</v>
      </c>
    </row>
    <row r="634" spans="1:8" ht="15">
      <c r="A634" s="6">
        <v>633</v>
      </c>
      <c r="B634" s="7" t="s">
        <v>1653</v>
      </c>
      <c r="C634" s="7" t="s">
        <v>245</v>
      </c>
      <c r="D634" s="7" t="s">
        <v>48</v>
      </c>
      <c r="E634" s="7" t="str">
        <f>"130/170"</f>
        <v>130/170</v>
      </c>
      <c r="F634" s="7" t="s">
        <v>1654</v>
      </c>
      <c r="G634" s="7" t="s">
        <v>1655</v>
      </c>
      <c r="H634" s="8">
        <v>17.91</v>
      </c>
    </row>
    <row r="635" spans="1:8" ht="15">
      <c r="A635" s="6">
        <v>634</v>
      </c>
      <c r="B635" s="7" t="s">
        <v>1656</v>
      </c>
      <c r="C635" s="7" t="s">
        <v>96</v>
      </c>
      <c r="D635" s="7" t="s">
        <v>48</v>
      </c>
      <c r="E635" s="7" t="str">
        <f>"131/170"</f>
        <v>131/170</v>
      </c>
      <c r="F635" s="7" t="s">
        <v>1657</v>
      </c>
      <c r="G635" s="7" t="s">
        <v>1658</v>
      </c>
      <c r="H635" s="8">
        <v>17.91</v>
      </c>
    </row>
    <row r="636" spans="1:8" ht="15">
      <c r="A636" s="6">
        <v>635</v>
      </c>
      <c r="B636" s="7" t="s">
        <v>1659</v>
      </c>
      <c r="C636" s="7" t="s">
        <v>544</v>
      </c>
      <c r="D636" s="7" t="s">
        <v>67</v>
      </c>
      <c r="E636" s="7" t="str">
        <f>"154/210"</f>
        <v>154/210</v>
      </c>
      <c r="F636" s="7" t="s">
        <v>631</v>
      </c>
      <c r="G636" s="7" t="s">
        <v>1660</v>
      </c>
      <c r="H636" s="8">
        <v>17.9</v>
      </c>
    </row>
    <row r="637" spans="1:8" ht="15">
      <c r="A637" s="6">
        <v>636</v>
      </c>
      <c r="B637" s="7" t="s">
        <v>1661</v>
      </c>
      <c r="C637" s="7" t="s">
        <v>159</v>
      </c>
      <c r="D637" s="7" t="s">
        <v>117</v>
      </c>
      <c r="E637" s="7" t="str">
        <f>"93/138"</f>
        <v>93/138</v>
      </c>
      <c r="F637" s="7" t="s">
        <v>596</v>
      </c>
      <c r="G637" s="7" t="s">
        <v>1662</v>
      </c>
      <c r="H637" s="8">
        <v>17.89</v>
      </c>
    </row>
    <row r="638" spans="1:8" ht="15">
      <c r="A638" s="6">
        <v>637</v>
      </c>
      <c r="B638" s="7" t="s">
        <v>1663</v>
      </c>
      <c r="C638" s="7" t="s">
        <v>377</v>
      </c>
      <c r="D638" s="7" t="s">
        <v>117</v>
      </c>
      <c r="E638" s="7" t="str">
        <f>"94/138"</f>
        <v>94/138</v>
      </c>
      <c r="F638" s="7" t="s">
        <v>29</v>
      </c>
      <c r="G638" s="7" t="s">
        <v>1664</v>
      </c>
      <c r="H638" s="8">
        <v>17.89</v>
      </c>
    </row>
    <row r="639" spans="1:8" ht="15">
      <c r="A639" s="6">
        <v>638</v>
      </c>
      <c r="B639" s="7" t="s">
        <v>1665</v>
      </c>
      <c r="C639" s="7" t="s">
        <v>141</v>
      </c>
      <c r="D639" s="7" t="s">
        <v>28</v>
      </c>
      <c r="E639" s="7" t="str">
        <f>"72/89"</f>
        <v>72/89</v>
      </c>
      <c r="F639" s="7" t="s">
        <v>1666</v>
      </c>
      <c r="G639" s="7" t="s">
        <v>1667</v>
      </c>
      <c r="H639" s="8">
        <v>17.87</v>
      </c>
    </row>
    <row r="640" spans="1:8" ht="15">
      <c r="A640" s="6">
        <v>639</v>
      </c>
      <c r="B640" s="7" t="s">
        <v>1668</v>
      </c>
      <c r="C640" s="7" t="s">
        <v>79</v>
      </c>
      <c r="D640" s="7" t="s">
        <v>48</v>
      </c>
      <c r="E640" s="7" t="str">
        <f>"132/170"</f>
        <v>132/170</v>
      </c>
      <c r="F640" s="7" t="s">
        <v>1208</v>
      </c>
      <c r="G640" s="7" t="s">
        <v>1669</v>
      </c>
      <c r="H640" s="8">
        <v>17.87</v>
      </c>
    </row>
    <row r="641" spans="1:8" ht="15">
      <c r="A641" s="6">
        <v>640</v>
      </c>
      <c r="B641" s="7" t="s">
        <v>1547</v>
      </c>
      <c r="C641" s="7" t="s">
        <v>141</v>
      </c>
      <c r="D641" s="7" t="s">
        <v>48</v>
      </c>
      <c r="E641" s="7" t="str">
        <f>"133/170"</f>
        <v>133/170</v>
      </c>
      <c r="F641" s="7" t="s">
        <v>388</v>
      </c>
      <c r="G641" s="7" t="s">
        <v>1670</v>
      </c>
      <c r="H641" s="8">
        <v>17.84</v>
      </c>
    </row>
    <row r="642" spans="1:8" ht="15">
      <c r="A642" s="6">
        <v>641</v>
      </c>
      <c r="B642" s="7" t="s">
        <v>1671</v>
      </c>
      <c r="C642" s="7" t="s">
        <v>194</v>
      </c>
      <c r="D642" s="7" t="s">
        <v>67</v>
      </c>
      <c r="E642" s="7" t="str">
        <f>"155/210"</f>
        <v>155/210</v>
      </c>
      <c r="F642" s="7" t="s">
        <v>622</v>
      </c>
      <c r="G642" s="7" t="s">
        <v>1672</v>
      </c>
      <c r="H642" s="8">
        <v>17.84</v>
      </c>
    </row>
    <row r="643" spans="1:8" ht="15">
      <c r="A643" s="6">
        <v>642</v>
      </c>
      <c r="B643" s="7" t="s">
        <v>1673</v>
      </c>
      <c r="C643" s="7" t="s">
        <v>1674</v>
      </c>
      <c r="D643" s="7" t="s">
        <v>584</v>
      </c>
      <c r="E643" s="7" t="str">
        <f>"11/18"</f>
        <v>11/18</v>
      </c>
      <c r="F643" s="7" t="s">
        <v>688</v>
      </c>
      <c r="G643" s="7" t="s">
        <v>1675</v>
      </c>
      <c r="H643" s="8">
        <v>17.82</v>
      </c>
    </row>
    <row r="644" spans="1:8" ht="15">
      <c r="A644" s="6">
        <v>643</v>
      </c>
      <c r="B644" s="7" t="s">
        <v>1676</v>
      </c>
      <c r="C644" s="7" t="s">
        <v>187</v>
      </c>
      <c r="D644" s="7" t="s">
        <v>117</v>
      </c>
      <c r="E644" s="7" t="str">
        <f>"95/138"</f>
        <v>95/138</v>
      </c>
      <c r="F644" s="7" t="s">
        <v>1677</v>
      </c>
      <c r="G644" s="7" t="s">
        <v>1678</v>
      </c>
      <c r="H644" s="8">
        <v>17.82</v>
      </c>
    </row>
    <row r="645" spans="1:8" ht="15">
      <c r="A645" s="6">
        <v>644</v>
      </c>
      <c r="B645" s="7" t="s">
        <v>1679</v>
      </c>
      <c r="C645" s="7" t="s">
        <v>1680</v>
      </c>
      <c r="D645" s="7" t="s">
        <v>224</v>
      </c>
      <c r="E645" s="7" t="str">
        <f>"53/69"</f>
        <v>53/69</v>
      </c>
      <c r="F645" s="7" t="s">
        <v>298</v>
      </c>
      <c r="G645" s="7" t="s">
        <v>1681</v>
      </c>
      <c r="H645" s="8">
        <v>17.8</v>
      </c>
    </row>
    <row r="646" spans="1:8" ht="15">
      <c r="A646" s="6">
        <v>645</v>
      </c>
      <c r="B646" s="7" t="s">
        <v>1113</v>
      </c>
      <c r="C646" s="7" t="s">
        <v>90</v>
      </c>
      <c r="D646" s="7" t="s">
        <v>72</v>
      </c>
      <c r="E646" s="7" t="str">
        <f>"72/81"</f>
        <v>72/81</v>
      </c>
      <c r="F646" s="7" t="s">
        <v>576</v>
      </c>
      <c r="G646" s="7" t="s">
        <v>1682</v>
      </c>
      <c r="H646" s="8">
        <v>17.79</v>
      </c>
    </row>
    <row r="647" spans="1:8" ht="15">
      <c r="A647" s="6">
        <v>646</v>
      </c>
      <c r="B647" s="7" t="s">
        <v>1683</v>
      </c>
      <c r="C647" s="7" t="s">
        <v>1684</v>
      </c>
      <c r="D647" s="7" t="s">
        <v>28</v>
      </c>
      <c r="E647" s="7" t="str">
        <f>"73/89"</f>
        <v>73/89</v>
      </c>
      <c r="F647" s="7" t="s">
        <v>1107</v>
      </c>
      <c r="G647" s="7" t="s">
        <v>1685</v>
      </c>
      <c r="H647" s="8">
        <v>17.77</v>
      </c>
    </row>
    <row r="648" spans="1:8" ht="15">
      <c r="A648" s="6">
        <v>647</v>
      </c>
      <c r="B648" s="7" t="s">
        <v>1686</v>
      </c>
      <c r="C648" s="7" t="s">
        <v>135</v>
      </c>
      <c r="D648" s="7" t="s">
        <v>48</v>
      </c>
      <c r="E648" s="7" t="str">
        <f>"134/170"</f>
        <v>134/170</v>
      </c>
      <c r="F648" s="7" t="s">
        <v>1687</v>
      </c>
      <c r="G648" s="7" t="s">
        <v>1688</v>
      </c>
      <c r="H648" s="8">
        <v>17.77</v>
      </c>
    </row>
    <row r="649" spans="1:8" ht="15">
      <c r="A649" s="6">
        <v>648</v>
      </c>
      <c r="B649" s="7" t="s">
        <v>92</v>
      </c>
      <c r="C649" s="7" t="s">
        <v>446</v>
      </c>
      <c r="D649" s="7" t="s">
        <v>48</v>
      </c>
      <c r="E649" s="7" t="str">
        <f>"135/170"</f>
        <v>135/170</v>
      </c>
      <c r="F649" s="7" t="s">
        <v>1689</v>
      </c>
      <c r="G649" s="7" t="s">
        <v>1690</v>
      </c>
      <c r="H649" s="8">
        <v>17.77</v>
      </c>
    </row>
    <row r="650" spans="1:8" ht="15">
      <c r="A650" s="6">
        <v>649</v>
      </c>
      <c r="B650" s="7" t="s">
        <v>983</v>
      </c>
      <c r="C650" s="7" t="s">
        <v>148</v>
      </c>
      <c r="D650" s="7" t="s">
        <v>348</v>
      </c>
      <c r="E650" s="7" t="str">
        <f>"20/30"</f>
        <v>20/30</v>
      </c>
      <c r="F650" s="7" t="s">
        <v>957</v>
      </c>
      <c r="G650" s="7" t="s">
        <v>1691</v>
      </c>
      <c r="H650" s="8">
        <v>17.76</v>
      </c>
    </row>
    <row r="651" spans="1:8" ht="15">
      <c r="A651" s="6">
        <v>650</v>
      </c>
      <c r="B651" s="7" t="s">
        <v>1692</v>
      </c>
      <c r="C651" s="7" t="s">
        <v>90</v>
      </c>
      <c r="D651" s="7" t="s">
        <v>28</v>
      </c>
      <c r="E651" s="7" t="str">
        <f>"74/89"</f>
        <v>74/89</v>
      </c>
      <c r="F651" s="7" t="s">
        <v>412</v>
      </c>
      <c r="G651" s="7" t="s">
        <v>1693</v>
      </c>
      <c r="H651" s="8">
        <v>17.76</v>
      </c>
    </row>
    <row r="652" spans="1:8" ht="15">
      <c r="A652" s="6">
        <v>651</v>
      </c>
      <c r="B652" s="7" t="s">
        <v>1694</v>
      </c>
      <c r="C652" s="7" t="s">
        <v>251</v>
      </c>
      <c r="D652" s="7" t="s">
        <v>117</v>
      </c>
      <c r="E652" s="7" t="str">
        <f>"96/138"</f>
        <v>96/138</v>
      </c>
      <c r="F652" s="7" t="s">
        <v>412</v>
      </c>
      <c r="G652" s="7" t="s">
        <v>1695</v>
      </c>
      <c r="H652" s="8">
        <v>17.76</v>
      </c>
    </row>
    <row r="653" spans="1:8" ht="15">
      <c r="A653" s="6">
        <v>652</v>
      </c>
      <c r="B653" s="7" t="s">
        <v>1696</v>
      </c>
      <c r="C653" s="7" t="s">
        <v>1276</v>
      </c>
      <c r="D653" s="7" t="s">
        <v>117</v>
      </c>
      <c r="E653" s="7" t="str">
        <f>"97/138"</f>
        <v>97/138</v>
      </c>
      <c r="F653" s="7" t="s">
        <v>29</v>
      </c>
      <c r="G653" s="7" t="s">
        <v>1697</v>
      </c>
      <c r="H653" s="8">
        <v>17.76</v>
      </c>
    </row>
    <row r="654" spans="1:8" ht="15">
      <c r="A654" s="6">
        <v>653</v>
      </c>
      <c r="B654" s="7" t="s">
        <v>1698</v>
      </c>
      <c r="C654" s="7" t="s">
        <v>51</v>
      </c>
      <c r="D654" s="7" t="s">
        <v>825</v>
      </c>
      <c r="E654" s="7" t="str">
        <f>"3/10"</f>
        <v>3/10</v>
      </c>
      <c r="F654" s="7" t="s">
        <v>694</v>
      </c>
      <c r="G654" s="7" t="s">
        <v>1699</v>
      </c>
      <c r="H654" s="8">
        <v>17.76</v>
      </c>
    </row>
    <row r="655" spans="1:8" ht="15">
      <c r="A655" s="6">
        <v>654</v>
      </c>
      <c r="B655" s="7" t="s">
        <v>1700</v>
      </c>
      <c r="C655" s="7" t="s">
        <v>387</v>
      </c>
      <c r="D655" s="7" t="s">
        <v>224</v>
      </c>
      <c r="E655" s="7" t="str">
        <f>"54/69"</f>
        <v>54/69</v>
      </c>
      <c r="F655" s="7" t="s">
        <v>1701</v>
      </c>
      <c r="G655" s="7" t="s">
        <v>1702</v>
      </c>
      <c r="H655" s="8">
        <v>17.75</v>
      </c>
    </row>
    <row r="656" spans="1:8" ht="15">
      <c r="A656" s="6">
        <v>655</v>
      </c>
      <c r="B656" s="7" t="s">
        <v>1703</v>
      </c>
      <c r="C656" s="7" t="s">
        <v>262</v>
      </c>
      <c r="D656" s="7" t="s">
        <v>67</v>
      </c>
      <c r="E656" s="7" t="str">
        <f>"156/210"</f>
        <v>156/210</v>
      </c>
      <c r="F656" s="7" t="s">
        <v>1701</v>
      </c>
      <c r="G656" s="7" t="s">
        <v>1704</v>
      </c>
      <c r="H656" s="8">
        <v>17.75</v>
      </c>
    </row>
    <row r="657" spans="1:8" ht="15">
      <c r="A657" s="6">
        <v>656</v>
      </c>
      <c r="B657" s="7" t="s">
        <v>1705</v>
      </c>
      <c r="C657" s="7" t="s">
        <v>51</v>
      </c>
      <c r="D657" s="7" t="s">
        <v>117</v>
      </c>
      <c r="E657" s="7" t="str">
        <f>"98/138"</f>
        <v>98/138</v>
      </c>
      <c r="F657" s="7" t="s">
        <v>457</v>
      </c>
      <c r="G657" s="7" t="s">
        <v>1706</v>
      </c>
      <c r="H657" s="8">
        <v>17.75</v>
      </c>
    </row>
    <row r="658" spans="1:8" ht="15">
      <c r="A658" s="6">
        <v>657</v>
      </c>
      <c r="B658" s="7" t="s">
        <v>1707</v>
      </c>
      <c r="C658" s="7" t="s">
        <v>1276</v>
      </c>
      <c r="D658" s="7" t="s">
        <v>67</v>
      </c>
      <c r="E658" s="7" t="str">
        <f>"157/210"</f>
        <v>157/210</v>
      </c>
      <c r="F658" s="7" t="s">
        <v>457</v>
      </c>
      <c r="G658" s="7" t="s">
        <v>1708</v>
      </c>
      <c r="H658" s="8">
        <v>17.75</v>
      </c>
    </row>
    <row r="659" spans="1:8" ht="15">
      <c r="A659" s="6">
        <v>658</v>
      </c>
      <c r="B659" s="7" t="s">
        <v>1709</v>
      </c>
      <c r="C659" s="7" t="s">
        <v>408</v>
      </c>
      <c r="D659" s="7" t="s">
        <v>825</v>
      </c>
      <c r="E659" s="7" t="str">
        <f>"4/10"</f>
        <v>4/10</v>
      </c>
      <c r="F659" s="7" t="s">
        <v>622</v>
      </c>
      <c r="G659" s="7" t="s">
        <v>1710</v>
      </c>
      <c r="H659" s="8">
        <v>17.75</v>
      </c>
    </row>
    <row r="660" spans="1:8" ht="15">
      <c r="A660" s="6">
        <v>659</v>
      </c>
      <c r="B660" s="7" t="s">
        <v>1711</v>
      </c>
      <c r="C660" s="7" t="s">
        <v>135</v>
      </c>
      <c r="D660" s="7" t="s">
        <v>117</v>
      </c>
      <c r="E660" s="7" t="str">
        <f>"99/138"</f>
        <v>99/138</v>
      </c>
      <c r="F660" s="7" t="s">
        <v>1712</v>
      </c>
      <c r="G660" s="7" t="s">
        <v>1713</v>
      </c>
      <c r="H660" s="8">
        <v>17.74</v>
      </c>
    </row>
    <row r="661" spans="1:8" ht="15">
      <c r="A661" s="6">
        <v>660</v>
      </c>
      <c r="B661" s="7" t="s">
        <v>1714</v>
      </c>
      <c r="C661" s="7" t="s">
        <v>1276</v>
      </c>
      <c r="D661" s="7" t="s">
        <v>117</v>
      </c>
      <c r="E661" s="7" t="str">
        <f>"100/138"</f>
        <v>100/138</v>
      </c>
      <c r="F661" s="7" t="s">
        <v>1715</v>
      </c>
      <c r="G661" s="7" t="s">
        <v>1716</v>
      </c>
      <c r="H661" s="8">
        <v>17.74</v>
      </c>
    </row>
    <row r="662" spans="1:8" ht="15">
      <c r="A662" s="6">
        <v>661</v>
      </c>
      <c r="B662" s="7" t="s">
        <v>1717</v>
      </c>
      <c r="C662" s="7" t="s">
        <v>51</v>
      </c>
      <c r="D662" s="7" t="s">
        <v>48</v>
      </c>
      <c r="E662" s="7" t="str">
        <f>"136/170"</f>
        <v>136/170</v>
      </c>
      <c r="F662" s="7" t="s">
        <v>1718</v>
      </c>
      <c r="G662" s="7" t="s">
        <v>1719</v>
      </c>
      <c r="H662" s="8">
        <v>17.74</v>
      </c>
    </row>
    <row r="663" spans="1:8" ht="15">
      <c r="A663" s="6">
        <v>662</v>
      </c>
      <c r="B663" s="7" t="s">
        <v>1720</v>
      </c>
      <c r="C663" s="7" t="s">
        <v>176</v>
      </c>
      <c r="D663" s="7" t="s">
        <v>224</v>
      </c>
      <c r="E663" s="7" t="str">
        <f>"55/69"</f>
        <v>55/69</v>
      </c>
      <c r="F663" s="7" t="s">
        <v>1166</v>
      </c>
      <c r="G663" s="7" t="s">
        <v>1721</v>
      </c>
      <c r="H663" s="8">
        <v>17.73</v>
      </c>
    </row>
    <row r="664" spans="1:8" ht="15">
      <c r="A664" s="6">
        <v>663</v>
      </c>
      <c r="B664" s="7" t="s">
        <v>1722</v>
      </c>
      <c r="C664" s="7" t="s">
        <v>1073</v>
      </c>
      <c r="D664" s="7" t="s">
        <v>67</v>
      </c>
      <c r="E664" s="7" t="str">
        <f>"158/210"</f>
        <v>158/210</v>
      </c>
      <c r="F664" s="7" t="s">
        <v>1424</v>
      </c>
      <c r="G664" s="7" t="s">
        <v>1723</v>
      </c>
      <c r="H664" s="8">
        <v>17.7</v>
      </c>
    </row>
    <row r="665" spans="1:8" ht="15">
      <c r="A665" s="6">
        <v>664</v>
      </c>
      <c r="B665" s="7" t="s">
        <v>1724</v>
      </c>
      <c r="C665" s="7" t="s">
        <v>1725</v>
      </c>
      <c r="D665" s="7" t="s">
        <v>28</v>
      </c>
      <c r="E665" s="7" t="str">
        <f>"75/89"</f>
        <v>75/89</v>
      </c>
      <c r="F665" s="7" t="s">
        <v>1726</v>
      </c>
      <c r="G665" s="7" t="s">
        <v>1727</v>
      </c>
      <c r="H665" s="8">
        <v>17.65</v>
      </c>
    </row>
    <row r="666" spans="1:8" ht="15">
      <c r="A666" s="6">
        <v>665</v>
      </c>
      <c r="B666" s="7" t="s">
        <v>204</v>
      </c>
      <c r="C666" s="7" t="s">
        <v>176</v>
      </c>
      <c r="D666" s="7" t="s">
        <v>48</v>
      </c>
      <c r="E666" s="7" t="str">
        <f>"137/170"</f>
        <v>137/170</v>
      </c>
      <c r="F666" s="7" t="s">
        <v>949</v>
      </c>
      <c r="G666" s="7" t="s">
        <v>1728</v>
      </c>
      <c r="H666" s="8">
        <v>17.61</v>
      </c>
    </row>
    <row r="667" spans="1:8" ht="15">
      <c r="A667" s="6">
        <v>666</v>
      </c>
      <c r="B667" s="7" t="s">
        <v>1729</v>
      </c>
      <c r="C667" s="7" t="s">
        <v>187</v>
      </c>
      <c r="D667" s="7" t="s">
        <v>67</v>
      </c>
      <c r="E667" s="7" t="str">
        <f>"159/210"</f>
        <v>159/210</v>
      </c>
      <c r="F667" s="7" t="s">
        <v>949</v>
      </c>
      <c r="G667" s="7" t="s">
        <v>1730</v>
      </c>
      <c r="H667" s="8">
        <v>17.61</v>
      </c>
    </row>
    <row r="668" spans="1:8" ht="15">
      <c r="A668" s="6">
        <v>667</v>
      </c>
      <c r="B668" s="7" t="s">
        <v>476</v>
      </c>
      <c r="C668" s="7" t="s">
        <v>1731</v>
      </c>
      <c r="D668" s="7" t="s">
        <v>584</v>
      </c>
      <c r="E668" s="7" t="str">
        <f>"12/18"</f>
        <v>12/18</v>
      </c>
      <c r="F668" s="7" t="s">
        <v>477</v>
      </c>
      <c r="G668" s="7" t="s">
        <v>1732</v>
      </c>
      <c r="H668" s="8">
        <v>17.59</v>
      </c>
    </row>
    <row r="669" spans="1:8" ht="15">
      <c r="A669" s="6">
        <v>668</v>
      </c>
      <c r="B669" s="7" t="s">
        <v>1733</v>
      </c>
      <c r="C669" s="7" t="s">
        <v>131</v>
      </c>
      <c r="D669" s="7" t="s">
        <v>67</v>
      </c>
      <c r="E669" s="7" t="str">
        <f>"160/210"</f>
        <v>160/210</v>
      </c>
      <c r="F669" s="7" t="s">
        <v>384</v>
      </c>
      <c r="G669" s="7" t="s">
        <v>1734</v>
      </c>
      <c r="H669" s="8">
        <v>17.59</v>
      </c>
    </row>
    <row r="670" spans="1:8" ht="15">
      <c r="A670" s="6">
        <v>669</v>
      </c>
      <c r="B670" s="7" t="s">
        <v>1735</v>
      </c>
      <c r="C670" s="7" t="s">
        <v>40</v>
      </c>
      <c r="D670" s="7" t="s">
        <v>72</v>
      </c>
      <c r="E670" s="7" t="str">
        <f>"73/81"</f>
        <v>73/81</v>
      </c>
      <c r="F670" s="7" t="s">
        <v>957</v>
      </c>
      <c r="G670" s="7" t="s">
        <v>1736</v>
      </c>
      <c r="H670" s="8">
        <v>17.55</v>
      </c>
    </row>
    <row r="671" spans="1:8" ht="15">
      <c r="A671" s="6">
        <v>670</v>
      </c>
      <c r="B671" s="7" t="s">
        <v>1001</v>
      </c>
      <c r="C671" s="7" t="s">
        <v>96</v>
      </c>
      <c r="D671" s="7" t="s">
        <v>48</v>
      </c>
      <c r="E671" s="7" t="str">
        <f>"138/170"</f>
        <v>138/170</v>
      </c>
      <c r="F671" s="7" t="s">
        <v>358</v>
      </c>
      <c r="G671" s="7" t="s">
        <v>1737</v>
      </c>
      <c r="H671" s="8">
        <v>17.49</v>
      </c>
    </row>
    <row r="672" spans="1:8" ht="15">
      <c r="A672" s="6">
        <v>671</v>
      </c>
      <c r="B672" s="7" t="s">
        <v>1738</v>
      </c>
      <c r="C672" s="7" t="s">
        <v>135</v>
      </c>
      <c r="D672" s="7" t="s">
        <v>48</v>
      </c>
      <c r="E672" s="7" t="str">
        <f>"139/170"</f>
        <v>139/170</v>
      </c>
      <c r="F672" s="7" t="s">
        <v>1424</v>
      </c>
      <c r="G672" s="7" t="s">
        <v>1739</v>
      </c>
      <c r="H672" s="8">
        <v>17.48</v>
      </c>
    </row>
    <row r="673" spans="1:8" ht="15">
      <c r="A673" s="6">
        <v>672</v>
      </c>
      <c r="B673" s="7" t="s">
        <v>1423</v>
      </c>
      <c r="C673" s="7" t="s">
        <v>79</v>
      </c>
      <c r="D673" s="7" t="s">
        <v>28</v>
      </c>
      <c r="E673" s="7" t="str">
        <f>"76/89"</f>
        <v>76/89</v>
      </c>
      <c r="F673" s="7" t="s">
        <v>1740</v>
      </c>
      <c r="G673" s="7" t="s">
        <v>1741</v>
      </c>
      <c r="H673" s="8">
        <v>17.46</v>
      </c>
    </row>
    <row r="674" spans="1:8" ht="15">
      <c r="A674" s="6">
        <v>673</v>
      </c>
      <c r="B674" s="7" t="s">
        <v>943</v>
      </c>
      <c r="C674" s="7" t="s">
        <v>96</v>
      </c>
      <c r="D674" s="7" t="s">
        <v>117</v>
      </c>
      <c r="E674" s="7" t="str">
        <f>"101/138"</f>
        <v>101/138</v>
      </c>
      <c r="F674" s="7" t="s">
        <v>1742</v>
      </c>
      <c r="G674" s="7" t="s">
        <v>1743</v>
      </c>
      <c r="H674" s="8">
        <v>17.45</v>
      </c>
    </row>
    <row r="675" spans="1:8" ht="15">
      <c r="A675" s="6">
        <v>674</v>
      </c>
      <c r="B675" s="7" t="s">
        <v>1744</v>
      </c>
      <c r="C675" s="7" t="s">
        <v>998</v>
      </c>
      <c r="D675" s="7" t="s">
        <v>72</v>
      </c>
      <c r="E675" s="7" t="str">
        <f>"74/81"</f>
        <v>74/81</v>
      </c>
      <c r="F675" s="7" t="s">
        <v>803</v>
      </c>
      <c r="G675" s="7" t="s">
        <v>1745</v>
      </c>
      <c r="H675" s="8">
        <v>17.45</v>
      </c>
    </row>
    <row r="676" spans="1:8" ht="15">
      <c r="A676" s="6">
        <v>675</v>
      </c>
      <c r="B676" s="7" t="s">
        <v>1746</v>
      </c>
      <c r="C676" s="7" t="s">
        <v>852</v>
      </c>
      <c r="D676" s="7" t="s">
        <v>117</v>
      </c>
      <c r="E676" s="7" t="str">
        <f>"102/138"</f>
        <v>102/138</v>
      </c>
      <c r="F676" s="7" t="s">
        <v>1747</v>
      </c>
      <c r="G676" s="7" t="s">
        <v>1748</v>
      </c>
      <c r="H676" s="8">
        <v>17.4</v>
      </c>
    </row>
    <row r="677" spans="1:8" ht="15">
      <c r="A677" s="6">
        <v>676</v>
      </c>
      <c r="B677" s="7" t="s">
        <v>1749</v>
      </c>
      <c r="C677" s="7" t="s">
        <v>334</v>
      </c>
      <c r="D677" s="7" t="s">
        <v>67</v>
      </c>
      <c r="E677" s="7" t="str">
        <f>"161/210"</f>
        <v>161/210</v>
      </c>
      <c r="F677" s="7" t="s">
        <v>1598</v>
      </c>
      <c r="G677" s="7" t="s">
        <v>1750</v>
      </c>
      <c r="H677" s="8">
        <v>17.4</v>
      </c>
    </row>
    <row r="678" spans="1:8" ht="15">
      <c r="A678" s="6">
        <v>677</v>
      </c>
      <c r="B678" s="7" t="s">
        <v>1751</v>
      </c>
      <c r="C678" s="7" t="s">
        <v>1752</v>
      </c>
      <c r="D678" s="7" t="s">
        <v>72</v>
      </c>
      <c r="E678" s="7" t="str">
        <f>"75/81"</f>
        <v>75/81</v>
      </c>
      <c r="F678" s="7" t="s">
        <v>709</v>
      </c>
      <c r="G678" s="7" t="s">
        <v>1753</v>
      </c>
      <c r="H678" s="8">
        <v>17.38</v>
      </c>
    </row>
    <row r="679" spans="1:8" ht="15">
      <c r="A679" s="6">
        <v>678</v>
      </c>
      <c r="B679" s="7" t="s">
        <v>1680</v>
      </c>
      <c r="C679" s="7" t="s">
        <v>1506</v>
      </c>
      <c r="D679" s="7" t="s">
        <v>67</v>
      </c>
      <c r="E679" s="7" t="str">
        <f>"162/210"</f>
        <v>162/210</v>
      </c>
      <c r="F679" s="7" t="s">
        <v>1754</v>
      </c>
      <c r="G679" s="7" t="s">
        <v>1755</v>
      </c>
      <c r="H679" s="8">
        <v>17.38</v>
      </c>
    </row>
    <row r="680" spans="1:8" ht="15">
      <c r="A680" s="6">
        <v>679</v>
      </c>
      <c r="B680" s="7" t="s">
        <v>1756</v>
      </c>
      <c r="C680" s="7" t="s">
        <v>165</v>
      </c>
      <c r="D680" s="7" t="s">
        <v>28</v>
      </c>
      <c r="E680" s="7" t="str">
        <f>"77/89"</f>
        <v>77/89</v>
      </c>
      <c r="F680" s="7" t="s">
        <v>1666</v>
      </c>
      <c r="G680" s="7" t="s">
        <v>1757</v>
      </c>
      <c r="H680" s="8">
        <v>17.38</v>
      </c>
    </row>
    <row r="681" spans="1:8" ht="15">
      <c r="A681" s="6">
        <v>680</v>
      </c>
      <c r="B681" s="7" t="s">
        <v>1758</v>
      </c>
      <c r="C681" s="7" t="s">
        <v>51</v>
      </c>
      <c r="D681" s="7" t="s">
        <v>67</v>
      </c>
      <c r="E681" s="7" t="str">
        <f>"163/210"</f>
        <v>163/210</v>
      </c>
      <c r="F681" s="7" t="s">
        <v>1759</v>
      </c>
      <c r="G681" s="7" t="s">
        <v>1760</v>
      </c>
      <c r="H681" s="8">
        <v>17.38</v>
      </c>
    </row>
    <row r="682" spans="1:8" ht="15">
      <c r="A682" s="6">
        <v>681</v>
      </c>
      <c r="B682" s="7" t="s">
        <v>1761</v>
      </c>
      <c r="C682" s="7" t="s">
        <v>96</v>
      </c>
      <c r="D682" s="7" t="s">
        <v>67</v>
      </c>
      <c r="E682" s="7" t="str">
        <f>"164/210"</f>
        <v>164/210</v>
      </c>
      <c r="F682" s="7" t="s">
        <v>936</v>
      </c>
      <c r="G682" s="7" t="s">
        <v>1762</v>
      </c>
      <c r="H682" s="8">
        <v>17.35</v>
      </c>
    </row>
    <row r="683" spans="1:8" ht="15">
      <c r="A683" s="6">
        <v>682</v>
      </c>
      <c r="B683" s="7" t="s">
        <v>1572</v>
      </c>
      <c r="C683" s="7" t="s">
        <v>51</v>
      </c>
      <c r="D683" s="7" t="s">
        <v>67</v>
      </c>
      <c r="E683" s="7" t="str">
        <f>"165/210"</f>
        <v>165/210</v>
      </c>
      <c r="F683" s="7" t="s">
        <v>1573</v>
      </c>
      <c r="G683" s="7" t="s">
        <v>1763</v>
      </c>
      <c r="H683" s="8">
        <v>17.33</v>
      </c>
    </row>
    <row r="684" spans="1:8" ht="15">
      <c r="A684" s="6">
        <v>683</v>
      </c>
      <c r="B684" s="7" t="s">
        <v>474</v>
      </c>
      <c r="C684" s="7" t="s">
        <v>141</v>
      </c>
      <c r="D684" s="7" t="s">
        <v>117</v>
      </c>
      <c r="E684" s="7" t="str">
        <f>"103/138"</f>
        <v>103/138</v>
      </c>
      <c r="F684" s="7" t="s">
        <v>260</v>
      </c>
      <c r="G684" s="7" t="s">
        <v>1764</v>
      </c>
      <c r="H684" s="8">
        <v>17.32</v>
      </c>
    </row>
    <row r="685" spans="1:8" ht="15">
      <c r="A685" s="6">
        <v>684</v>
      </c>
      <c r="B685" s="7" t="s">
        <v>1765</v>
      </c>
      <c r="C685" s="7" t="s">
        <v>1766</v>
      </c>
      <c r="D685" s="7" t="s">
        <v>48</v>
      </c>
      <c r="E685" s="7" t="str">
        <f>"140/170"</f>
        <v>140/170</v>
      </c>
      <c r="F685" s="7" t="s">
        <v>751</v>
      </c>
      <c r="G685" s="7" t="s">
        <v>1767</v>
      </c>
      <c r="H685" s="8">
        <v>17.29</v>
      </c>
    </row>
    <row r="686" spans="1:8" ht="15">
      <c r="A686" s="6">
        <v>685</v>
      </c>
      <c r="B686" s="7" t="s">
        <v>851</v>
      </c>
      <c r="C686" s="7" t="s">
        <v>179</v>
      </c>
      <c r="D686" s="7" t="s">
        <v>67</v>
      </c>
      <c r="E686" s="7" t="str">
        <f>"166/210"</f>
        <v>166/210</v>
      </c>
      <c r="F686" s="7" t="s">
        <v>576</v>
      </c>
      <c r="G686" s="7" t="s">
        <v>1768</v>
      </c>
      <c r="H686" s="8">
        <v>17.29</v>
      </c>
    </row>
    <row r="687" spans="1:8" ht="15">
      <c r="A687" s="6">
        <v>686</v>
      </c>
      <c r="B687" s="7" t="s">
        <v>1769</v>
      </c>
      <c r="C687" s="7" t="s">
        <v>544</v>
      </c>
      <c r="D687" s="7" t="s">
        <v>117</v>
      </c>
      <c r="E687" s="7" t="str">
        <f>"104/138"</f>
        <v>104/138</v>
      </c>
      <c r="F687" s="7" t="s">
        <v>576</v>
      </c>
      <c r="G687" s="7" t="s">
        <v>1770</v>
      </c>
      <c r="H687" s="8">
        <v>17.29</v>
      </c>
    </row>
    <row r="688" spans="1:8" ht="15">
      <c r="A688" s="6">
        <v>687</v>
      </c>
      <c r="B688" s="7" t="s">
        <v>1771</v>
      </c>
      <c r="C688" s="7" t="s">
        <v>165</v>
      </c>
      <c r="D688" s="7" t="s">
        <v>117</v>
      </c>
      <c r="E688" s="7" t="str">
        <f>"105/138"</f>
        <v>105/138</v>
      </c>
      <c r="F688" s="7" t="s">
        <v>1772</v>
      </c>
      <c r="G688" s="7" t="s">
        <v>1773</v>
      </c>
      <c r="H688" s="8">
        <v>17.28</v>
      </c>
    </row>
    <row r="689" spans="1:8" ht="15">
      <c r="A689" s="6">
        <v>688</v>
      </c>
      <c r="B689" s="7" t="s">
        <v>1774</v>
      </c>
      <c r="C689" s="7" t="s">
        <v>1775</v>
      </c>
      <c r="D689" s="7" t="s">
        <v>117</v>
      </c>
      <c r="E689" s="7" t="str">
        <f>"106/138"</f>
        <v>106/138</v>
      </c>
      <c r="F689" s="7" t="s">
        <v>1776</v>
      </c>
      <c r="G689" s="7" t="s">
        <v>1777</v>
      </c>
      <c r="H689" s="8">
        <v>17.28</v>
      </c>
    </row>
    <row r="690" spans="1:8" ht="15">
      <c r="A690" s="6">
        <v>689</v>
      </c>
      <c r="B690" s="7" t="s">
        <v>1778</v>
      </c>
      <c r="C690" s="7" t="s">
        <v>1779</v>
      </c>
      <c r="D690" s="7" t="s">
        <v>67</v>
      </c>
      <c r="E690" s="7" t="str">
        <f>"167/210"</f>
        <v>167/210</v>
      </c>
      <c r="F690" s="7" t="s">
        <v>87</v>
      </c>
      <c r="G690" s="7" t="s">
        <v>1780</v>
      </c>
      <c r="H690" s="8">
        <v>17.28</v>
      </c>
    </row>
    <row r="691" spans="1:8" ht="15">
      <c r="A691" s="6">
        <v>690</v>
      </c>
      <c r="B691" s="7" t="s">
        <v>1781</v>
      </c>
      <c r="C691" s="7" t="s">
        <v>135</v>
      </c>
      <c r="D691" s="7" t="s">
        <v>67</v>
      </c>
      <c r="E691" s="7" t="str">
        <f>"168/210"</f>
        <v>168/210</v>
      </c>
      <c r="F691" s="7" t="s">
        <v>1782</v>
      </c>
      <c r="G691" s="7" t="s">
        <v>1783</v>
      </c>
      <c r="H691" s="8">
        <v>17.26</v>
      </c>
    </row>
    <row r="692" spans="1:8" ht="15">
      <c r="A692" s="6">
        <v>691</v>
      </c>
      <c r="B692" s="7" t="s">
        <v>1733</v>
      </c>
      <c r="C692" s="7" t="s">
        <v>176</v>
      </c>
      <c r="D692" s="7" t="s">
        <v>28</v>
      </c>
      <c r="E692" s="7" t="str">
        <f>"78/89"</f>
        <v>78/89</v>
      </c>
      <c r="F692" s="7" t="s">
        <v>576</v>
      </c>
      <c r="G692" s="7" t="s">
        <v>1784</v>
      </c>
      <c r="H692" s="8">
        <v>17.25</v>
      </c>
    </row>
    <row r="693" spans="1:8" ht="15">
      <c r="A693" s="6">
        <v>692</v>
      </c>
      <c r="B693" s="7" t="s">
        <v>1785</v>
      </c>
      <c r="C693" s="7" t="s">
        <v>1163</v>
      </c>
      <c r="D693" s="7" t="s">
        <v>117</v>
      </c>
      <c r="E693" s="7" t="str">
        <f>"107/138"</f>
        <v>107/138</v>
      </c>
      <c r="F693" s="7" t="s">
        <v>145</v>
      </c>
      <c r="G693" s="7" t="s">
        <v>1786</v>
      </c>
      <c r="H693" s="8">
        <v>17.23</v>
      </c>
    </row>
    <row r="694" spans="1:8" ht="15">
      <c r="A694" s="6">
        <v>693</v>
      </c>
      <c r="B694" s="7" t="s">
        <v>1787</v>
      </c>
      <c r="C694" s="7" t="s">
        <v>51</v>
      </c>
      <c r="D694" s="7" t="s">
        <v>117</v>
      </c>
      <c r="E694" s="7" t="str">
        <f>"108/138"</f>
        <v>108/138</v>
      </c>
      <c r="F694" s="7" t="s">
        <v>1788</v>
      </c>
      <c r="G694" s="7" t="s">
        <v>1789</v>
      </c>
      <c r="H694" s="8">
        <v>17.23</v>
      </c>
    </row>
    <row r="695" spans="1:8" ht="15">
      <c r="A695" s="6">
        <v>694</v>
      </c>
      <c r="B695" s="7" t="s">
        <v>955</v>
      </c>
      <c r="C695" s="7" t="s">
        <v>51</v>
      </c>
      <c r="D695" s="7" t="s">
        <v>28</v>
      </c>
      <c r="E695" s="7" t="str">
        <f>"79/89"</f>
        <v>79/89</v>
      </c>
      <c r="F695" s="7" t="s">
        <v>1193</v>
      </c>
      <c r="G695" s="7" t="s">
        <v>1790</v>
      </c>
      <c r="H695" s="8">
        <v>17.22</v>
      </c>
    </row>
    <row r="696" spans="1:8" ht="15">
      <c r="A696" s="6">
        <v>695</v>
      </c>
      <c r="B696" s="7" t="s">
        <v>1791</v>
      </c>
      <c r="C696" s="7" t="s">
        <v>852</v>
      </c>
      <c r="D696" s="7" t="s">
        <v>348</v>
      </c>
      <c r="E696" s="7" t="str">
        <f>"21/30"</f>
        <v>21/30</v>
      </c>
      <c r="F696" s="7" t="s">
        <v>1712</v>
      </c>
      <c r="G696" s="7" t="s">
        <v>1792</v>
      </c>
      <c r="H696" s="8">
        <v>17.22</v>
      </c>
    </row>
    <row r="697" spans="1:8" ht="15">
      <c r="A697" s="6">
        <v>696</v>
      </c>
      <c r="B697" s="7" t="s">
        <v>1793</v>
      </c>
      <c r="C697" s="7" t="s">
        <v>566</v>
      </c>
      <c r="D697" s="7" t="s">
        <v>825</v>
      </c>
      <c r="E697" s="7" t="str">
        <f>"5/10"</f>
        <v>5/10</v>
      </c>
      <c r="F697" s="7" t="s">
        <v>1517</v>
      </c>
      <c r="G697" s="7" t="s">
        <v>1794</v>
      </c>
      <c r="H697" s="8">
        <v>17.22</v>
      </c>
    </row>
    <row r="698" spans="1:8" ht="15">
      <c r="A698" s="6">
        <v>697</v>
      </c>
      <c r="B698" s="7" t="s">
        <v>1795</v>
      </c>
      <c r="C698" s="7" t="s">
        <v>120</v>
      </c>
      <c r="D698" s="7" t="s">
        <v>117</v>
      </c>
      <c r="E698" s="7" t="str">
        <f>"109/138"</f>
        <v>109/138</v>
      </c>
      <c r="F698" s="7" t="s">
        <v>907</v>
      </c>
      <c r="G698" s="7" t="s">
        <v>1796</v>
      </c>
      <c r="H698" s="8">
        <v>17.21</v>
      </c>
    </row>
    <row r="699" spans="1:8" ht="15">
      <c r="A699" s="6">
        <v>698</v>
      </c>
      <c r="B699" s="7" t="s">
        <v>1797</v>
      </c>
      <c r="C699" s="7" t="s">
        <v>40</v>
      </c>
      <c r="D699" s="7" t="s">
        <v>48</v>
      </c>
      <c r="E699" s="7" t="str">
        <f>"141/170"</f>
        <v>141/170</v>
      </c>
      <c r="F699" s="7" t="s">
        <v>242</v>
      </c>
      <c r="G699" s="7" t="s">
        <v>1798</v>
      </c>
      <c r="H699" s="8">
        <v>17.17</v>
      </c>
    </row>
    <row r="700" spans="1:8" ht="15">
      <c r="A700" s="6">
        <v>699</v>
      </c>
      <c r="B700" s="7" t="s">
        <v>1799</v>
      </c>
      <c r="C700" s="7" t="s">
        <v>1800</v>
      </c>
      <c r="D700" s="7" t="s">
        <v>584</v>
      </c>
      <c r="E700" s="7" t="str">
        <f>"13/18"</f>
        <v>13/18</v>
      </c>
      <c r="F700" s="7" t="s">
        <v>1801</v>
      </c>
      <c r="G700" s="7" t="s">
        <v>1802</v>
      </c>
      <c r="H700" s="8">
        <v>17.17</v>
      </c>
    </row>
    <row r="701" spans="1:8" ht="15">
      <c r="A701" s="6">
        <v>700</v>
      </c>
      <c r="B701" s="7" t="s">
        <v>1803</v>
      </c>
      <c r="C701" s="7" t="s">
        <v>786</v>
      </c>
      <c r="D701" s="7" t="s">
        <v>117</v>
      </c>
      <c r="E701" s="7" t="str">
        <f>"110/138"</f>
        <v>110/138</v>
      </c>
      <c r="F701" s="7" t="s">
        <v>1078</v>
      </c>
      <c r="G701" s="7" t="s">
        <v>1804</v>
      </c>
      <c r="H701" s="8">
        <v>17.17</v>
      </c>
    </row>
    <row r="702" spans="1:8" ht="15">
      <c r="A702" s="6">
        <v>701</v>
      </c>
      <c r="B702" s="7" t="s">
        <v>1805</v>
      </c>
      <c r="C702" s="7" t="s">
        <v>27</v>
      </c>
      <c r="D702" s="7" t="s">
        <v>48</v>
      </c>
      <c r="E702" s="7" t="str">
        <f>"142/170"</f>
        <v>142/170</v>
      </c>
      <c r="F702" s="7" t="s">
        <v>1205</v>
      </c>
      <c r="G702" s="7" t="s">
        <v>1806</v>
      </c>
      <c r="H702" s="8">
        <v>17.17</v>
      </c>
    </row>
    <row r="703" spans="1:8" ht="15">
      <c r="A703" s="6">
        <v>702</v>
      </c>
      <c r="B703" s="7" t="s">
        <v>1807</v>
      </c>
      <c r="C703" s="7" t="s">
        <v>96</v>
      </c>
      <c r="D703" s="7" t="s">
        <v>117</v>
      </c>
      <c r="E703" s="7" t="str">
        <f>"111/138"</f>
        <v>111/138</v>
      </c>
      <c r="F703" s="7" t="s">
        <v>1808</v>
      </c>
      <c r="G703" s="7" t="s">
        <v>1809</v>
      </c>
      <c r="H703" s="8">
        <v>17.15</v>
      </c>
    </row>
    <row r="704" spans="1:8" ht="15">
      <c r="A704" s="6">
        <v>703</v>
      </c>
      <c r="B704" s="7" t="s">
        <v>1810</v>
      </c>
      <c r="C704" s="7" t="s">
        <v>176</v>
      </c>
      <c r="D704" s="7" t="s">
        <v>67</v>
      </c>
      <c r="E704" s="7" t="str">
        <f>"169/210"</f>
        <v>169/210</v>
      </c>
      <c r="F704" s="7" t="s">
        <v>1808</v>
      </c>
      <c r="G704" s="7" t="s">
        <v>1811</v>
      </c>
      <c r="H704" s="8">
        <v>17.15</v>
      </c>
    </row>
    <row r="705" spans="1:8" ht="15">
      <c r="A705" s="6">
        <v>704</v>
      </c>
      <c r="B705" s="7" t="s">
        <v>1812</v>
      </c>
      <c r="C705" s="7" t="s">
        <v>141</v>
      </c>
      <c r="D705" s="7" t="s">
        <v>67</v>
      </c>
      <c r="E705" s="7" t="str">
        <f>"170/210"</f>
        <v>170/210</v>
      </c>
      <c r="F705" s="7" t="s">
        <v>1808</v>
      </c>
      <c r="G705" s="7" t="s">
        <v>1813</v>
      </c>
      <c r="H705" s="8">
        <v>17.15</v>
      </c>
    </row>
    <row r="706" spans="1:8" ht="15">
      <c r="A706" s="6">
        <v>705</v>
      </c>
      <c r="B706" s="7" t="s">
        <v>1814</v>
      </c>
      <c r="C706" s="7" t="s">
        <v>135</v>
      </c>
      <c r="D706" s="7" t="s">
        <v>67</v>
      </c>
      <c r="E706" s="7" t="str">
        <f>"171/210"</f>
        <v>171/210</v>
      </c>
      <c r="F706" s="7" t="s">
        <v>29</v>
      </c>
      <c r="G706" s="7" t="s">
        <v>1815</v>
      </c>
      <c r="H706" s="8">
        <v>17.14</v>
      </c>
    </row>
    <row r="707" spans="1:8" ht="15">
      <c r="A707" s="6">
        <v>706</v>
      </c>
      <c r="B707" s="7" t="s">
        <v>1816</v>
      </c>
      <c r="C707" s="7" t="s">
        <v>79</v>
      </c>
      <c r="D707" s="7" t="s">
        <v>117</v>
      </c>
      <c r="E707" s="7" t="str">
        <f>"112/138"</f>
        <v>112/138</v>
      </c>
      <c r="F707" s="7" t="s">
        <v>1776</v>
      </c>
      <c r="G707" s="7" t="s">
        <v>1817</v>
      </c>
      <c r="H707" s="8">
        <v>17.14</v>
      </c>
    </row>
    <row r="708" spans="1:8" ht="15">
      <c r="A708" s="6">
        <v>707</v>
      </c>
      <c r="B708" s="7" t="s">
        <v>1818</v>
      </c>
      <c r="C708" s="7" t="s">
        <v>79</v>
      </c>
      <c r="D708" s="7" t="s">
        <v>28</v>
      </c>
      <c r="E708" s="7" t="str">
        <f>"80/89"</f>
        <v>80/89</v>
      </c>
      <c r="F708" s="7" t="s">
        <v>754</v>
      </c>
      <c r="G708" s="7" t="s">
        <v>1819</v>
      </c>
      <c r="H708" s="8">
        <v>17.13</v>
      </c>
    </row>
    <row r="709" spans="1:8" ht="15">
      <c r="A709" s="6">
        <v>708</v>
      </c>
      <c r="B709" s="7" t="s">
        <v>1820</v>
      </c>
      <c r="C709" s="7" t="s">
        <v>1821</v>
      </c>
      <c r="D709" s="7" t="s">
        <v>117</v>
      </c>
      <c r="E709" s="7" t="str">
        <f>"113/138"</f>
        <v>113/138</v>
      </c>
      <c r="F709" s="7" t="s">
        <v>1822</v>
      </c>
      <c r="G709" s="7" t="s">
        <v>1823</v>
      </c>
      <c r="H709" s="8">
        <v>17.05</v>
      </c>
    </row>
    <row r="710" spans="1:8" ht="15">
      <c r="A710" s="6">
        <v>709</v>
      </c>
      <c r="B710" s="7" t="s">
        <v>1824</v>
      </c>
      <c r="C710" s="7" t="s">
        <v>377</v>
      </c>
      <c r="D710" s="7" t="s">
        <v>67</v>
      </c>
      <c r="E710" s="7" t="str">
        <f>"172/210"</f>
        <v>172/210</v>
      </c>
      <c r="F710" s="7" t="s">
        <v>1822</v>
      </c>
      <c r="G710" s="7" t="s">
        <v>1823</v>
      </c>
      <c r="H710" s="8">
        <v>17.05</v>
      </c>
    </row>
    <row r="711" spans="1:8" ht="15">
      <c r="A711" s="6">
        <v>710</v>
      </c>
      <c r="B711" s="7" t="s">
        <v>1825</v>
      </c>
      <c r="C711" s="7" t="s">
        <v>1826</v>
      </c>
      <c r="D711" s="7" t="s">
        <v>117</v>
      </c>
      <c r="E711" s="7" t="str">
        <f>"114/138"</f>
        <v>114/138</v>
      </c>
      <c r="F711" s="7" t="s">
        <v>1827</v>
      </c>
      <c r="G711" s="7" t="s">
        <v>1828</v>
      </c>
      <c r="H711" s="8">
        <v>17.03</v>
      </c>
    </row>
    <row r="712" spans="1:8" ht="15">
      <c r="A712" s="6">
        <v>711</v>
      </c>
      <c r="B712" s="7" t="s">
        <v>1829</v>
      </c>
      <c r="C712" s="7" t="s">
        <v>51</v>
      </c>
      <c r="D712" s="7" t="s">
        <v>72</v>
      </c>
      <c r="E712" s="7" t="str">
        <f>"76/81"</f>
        <v>76/81</v>
      </c>
      <c r="F712" s="7" t="s">
        <v>576</v>
      </c>
      <c r="G712" s="7" t="s">
        <v>1830</v>
      </c>
      <c r="H712" s="8">
        <v>17.03</v>
      </c>
    </row>
    <row r="713" spans="1:8" ht="15">
      <c r="A713" s="6">
        <v>712</v>
      </c>
      <c r="B713" s="7" t="s">
        <v>1831</v>
      </c>
      <c r="C713" s="7" t="s">
        <v>1832</v>
      </c>
      <c r="D713" s="7" t="s">
        <v>67</v>
      </c>
      <c r="E713" s="7" t="str">
        <f>"173/210"</f>
        <v>173/210</v>
      </c>
      <c r="F713" s="7" t="s">
        <v>269</v>
      </c>
      <c r="G713" s="7" t="s">
        <v>1833</v>
      </c>
      <c r="H713" s="8">
        <v>17.03</v>
      </c>
    </row>
    <row r="714" spans="1:8" ht="15">
      <c r="A714" s="6">
        <v>713</v>
      </c>
      <c r="B714" s="7" t="s">
        <v>1834</v>
      </c>
      <c r="C714" s="7" t="s">
        <v>446</v>
      </c>
      <c r="D714" s="7" t="s">
        <v>67</v>
      </c>
      <c r="E714" s="7" t="str">
        <f>"174/210"</f>
        <v>174/210</v>
      </c>
      <c r="F714" s="7" t="s">
        <v>1835</v>
      </c>
      <c r="G714" s="7" t="s">
        <v>1836</v>
      </c>
      <c r="H714" s="8">
        <v>17.02</v>
      </c>
    </row>
    <row r="715" spans="1:8" ht="15">
      <c r="A715" s="6">
        <v>714</v>
      </c>
      <c r="B715" s="7" t="s">
        <v>1837</v>
      </c>
      <c r="C715" s="7" t="s">
        <v>1276</v>
      </c>
      <c r="D715" s="7" t="s">
        <v>825</v>
      </c>
      <c r="E715" s="7" t="str">
        <f>"6/10"</f>
        <v>6/10</v>
      </c>
      <c r="F715" s="7" t="s">
        <v>1838</v>
      </c>
      <c r="G715" s="7" t="s">
        <v>1839</v>
      </c>
      <c r="H715" s="8">
        <v>17</v>
      </c>
    </row>
    <row r="716" spans="1:8" ht="15">
      <c r="A716" s="6">
        <v>715</v>
      </c>
      <c r="B716" s="7" t="s">
        <v>1840</v>
      </c>
      <c r="C716" s="7" t="s">
        <v>187</v>
      </c>
      <c r="D716" s="7" t="s">
        <v>117</v>
      </c>
      <c r="E716" s="7" t="str">
        <f>"115/138"</f>
        <v>115/138</v>
      </c>
      <c r="F716" s="7" t="s">
        <v>1841</v>
      </c>
      <c r="G716" s="7" t="s">
        <v>1842</v>
      </c>
      <c r="H716" s="8">
        <v>16.98</v>
      </c>
    </row>
    <row r="717" spans="1:8" ht="15">
      <c r="A717" s="6">
        <v>716</v>
      </c>
      <c r="B717" s="7" t="s">
        <v>1843</v>
      </c>
      <c r="C717" s="7" t="s">
        <v>194</v>
      </c>
      <c r="D717" s="7" t="s">
        <v>48</v>
      </c>
      <c r="E717" s="7" t="str">
        <f>"143/170"</f>
        <v>143/170</v>
      </c>
      <c r="F717" s="7" t="s">
        <v>576</v>
      </c>
      <c r="G717" s="7" t="s">
        <v>1844</v>
      </c>
      <c r="H717" s="8">
        <v>16.97</v>
      </c>
    </row>
    <row r="718" spans="1:8" ht="15">
      <c r="A718" s="6">
        <v>717</v>
      </c>
      <c r="B718" s="7" t="s">
        <v>1845</v>
      </c>
      <c r="C718" s="7" t="s">
        <v>165</v>
      </c>
      <c r="D718" s="7" t="s">
        <v>48</v>
      </c>
      <c r="E718" s="7" t="str">
        <f>"144/170"</f>
        <v>144/170</v>
      </c>
      <c r="F718" s="7" t="s">
        <v>1127</v>
      </c>
      <c r="G718" s="7" t="s">
        <v>1846</v>
      </c>
      <c r="H718" s="8">
        <v>16.97</v>
      </c>
    </row>
    <row r="719" spans="1:8" ht="15">
      <c r="A719" s="6">
        <v>718</v>
      </c>
      <c r="B719" s="7" t="s">
        <v>1847</v>
      </c>
      <c r="C719" s="7" t="s">
        <v>96</v>
      </c>
      <c r="D719" s="7" t="s">
        <v>67</v>
      </c>
      <c r="E719" s="7" t="str">
        <f>"175/210"</f>
        <v>175/210</v>
      </c>
      <c r="F719" s="7" t="s">
        <v>622</v>
      </c>
      <c r="G719" s="7" t="s">
        <v>1848</v>
      </c>
      <c r="H719" s="8">
        <v>16.96</v>
      </c>
    </row>
    <row r="720" spans="1:8" ht="15">
      <c r="A720" s="6">
        <v>719</v>
      </c>
      <c r="B720" s="7" t="s">
        <v>1849</v>
      </c>
      <c r="C720" s="7" t="s">
        <v>1850</v>
      </c>
      <c r="D720" s="7" t="s">
        <v>67</v>
      </c>
      <c r="E720" s="7" t="str">
        <f>"176/210"</f>
        <v>176/210</v>
      </c>
      <c r="F720" s="7" t="s">
        <v>381</v>
      </c>
      <c r="G720" s="7" t="s">
        <v>1851</v>
      </c>
      <c r="H720" s="8">
        <v>16.94</v>
      </c>
    </row>
    <row r="721" spans="1:8" ht="15">
      <c r="A721" s="6">
        <v>720</v>
      </c>
      <c r="B721" s="7" t="s">
        <v>1852</v>
      </c>
      <c r="C721" s="7" t="s">
        <v>51</v>
      </c>
      <c r="D721" s="7" t="s">
        <v>48</v>
      </c>
      <c r="E721" s="7" t="str">
        <f>"145/170"</f>
        <v>145/170</v>
      </c>
      <c r="F721" s="7" t="s">
        <v>524</v>
      </c>
      <c r="G721" s="7" t="s">
        <v>1853</v>
      </c>
      <c r="H721" s="8">
        <v>16.94</v>
      </c>
    </row>
    <row r="722" spans="1:8" ht="15">
      <c r="A722" s="6">
        <v>721</v>
      </c>
      <c r="B722" s="7" t="s">
        <v>1854</v>
      </c>
      <c r="C722" s="7" t="s">
        <v>251</v>
      </c>
      <c r="D722" s="7" t="s">
        <v>67</v>
      </c>
      <c r="E722" s="7" t="str">
        <f>"177/210"</f>
        <v>177/210</v>
      </c>
      <c r="F722" s="7" t="s">
        <v>656</v>
      </c>
      <c r="G722" s="7" t="s">
        <v>1855</v>
      </c>
      <c r="H722" s="8">
        <v>16.93</v>
      </c>
    </row>
    <row r="723" spans="1:8" ht="15">
      <c r="A723" s="6">
        <v>722</v>
      </c>
      <c r="B723" s="7" t="s">
        <v>1856</v>
      </c>
      <c r="C723" s="7" t="s">
        <v>165</v>
      </c>
      <c r="D723" s="7" t="s">
        <v>67</v>
      </c>
      <c r="E723" s="7" t="str">
        <f>"178/210"</f>
        <v>178/210</v>
      </c>
      <c r="F723" s="7" t="s">
        <v>1857</v>
      </c>
      <c r="G723" s="7" t="s">
        <v>1858</v>
      </c>
      <c r="H723" s="8">
        <v>16.9</v>
      </c>
    </row>
    <row r="724" spans="1:8" ht="15">
      <c r="A724" s="6">
        <v>723</v>
      </c>
      <c r="B724" s="7" t="s">
        <v>1859</v>
      </c>
      <c r="C724" s="7" t="s">
        <v>262</v>
      </c>
      <c r="D724" s="7" t="s">
        <v>67</v>
      </c>
      <c r="E724" s="7" t="str">
        <f>"179/210"</f>
        <v>179/210</v>
      </c>
      <c r="F724" s="7" t="s">
        <v>949</v>
      </c>
      <c r="G724" s="7" t="s">
        <v>1860</v>
      </c>
      <c r="H724" s="8">
        <v>16.85</v>
      </c>
    </row>
    <row r="725" spans="1:8" ht="15">
      <c r="A725" s="6">
        <v>724</v>
      </c>
      <c r="B725" s="7" t="s">
        <v>1720</v>
      </c>
      <c r="C725" s="7" t="s">
        <v>487</v>
      </c>
      <c r="D725" s="7" t="s">
        <v>48</v>
      </c>
      <c r="E725" s="7" t="str">
        <f>"146/170"</f>
        <v>146/170</v>
      </c>
      <c r="F725" s="7" t="s">
        <v>125</v>
      </c>
      <c r="G725" s="7" t="s">
        <v>1861</v>
      </c>
      <c r="H725" s="8">
        <v>16.78</v>
      </c>
    </row>
    <row r="726" spans="1:8" ht="15">
      <c r="A726" s="6">
        <v>725</v>
      </c>
      <c r="B726" s="7" t="s">
        <v>1862</v>
      </c>
      <c r="C726" s="7" t="s">
        <v>51</v>
      </c>
      <c r="D726" s="7" t="s">
        <v>48</v>
      </c>
      <c r="E726" s="7" t="str">
        <f>"147/170"</f>
        <v>147/170</v>
      </c>
      <c r="F726" s="7" t="s">
        <v>125</v>
      </c>
      <c r="G726" s="7" t="s">
        <v>1861</v>
      </c>
      <c r="H726" s="8">
        <v>16.78</v>
      </c>
    </row>
    <row r="727" spans="1:8" ht="15">
      <c r="A727" s="6">
        <v>726</v>
      </c>
      <c r="B727" s="7" t="s">
        <v>1863</v>
      </c>
      <c r="C727" s="7" t="s">
        <v>131</v>
      </c>
      <c r="D727" s="7" t="s">
        <v>28</v>
      </c>
      <c r="E727" s="7" t="str">
        <f>"81/89"</f>
        <v>81/89</v>
      </c>
      <c r="F727" s="7" t="s">
        <v>125</v>
      </c>
      <c r="G727" s="7" t="s">
        <v>1864</v>
      </c>
      <c r="H727" s="8">
        <v>16.78</v>
      </c>
    </row>
    <row r="728" spans="1:8" ht="15">
      <c r="A728" s="6">
        <v>727</v>
      </c>
      <c r="B728" s="7" t="s">
        <v>1865</v>
      </c>
      <c r="C728" s="7" t="s">
        <v>747</v>
      </c>
      <c r="D728" s="7" t="s">
        <v>348</v>
      </c>
      <c r="E728" s="7" t="str">
        <f>"22/30"</f>
        <v>22/30</v>
      </c>
      <c r="F728" s="7" t="s">
        <v>751</v>
      </c>
      <c r="G728" s="7" t="s">
        <v>1866</v>
      </c>
      <c r="H728" s="8">
        <v>16.78</v>
      </c>
    </row>
    <row r="729" spans="1:8" ht="15">
      <c r="A729" s="6">
        <v>728</v>
      </c>
      <c r="B729" s="7" t="s">
        <v>1867</v>
      </c>
      <c r="C729" s="7" t="s">
        <v>229</v>
      </c>
      <c r="D729" s="7" t="s">
        <v>28</v>
      </c>
      <c r="E729" s="7" t="str">
        <f>"82/89"</f>
        <v>82/89</v>
      </c>
      <c r="F729" s="7" t="s">
        <v>1437</v>
      </c>
      <c r="G729" s="7" t="s">
        <v>1868</v>
      </c>
      <c r="H729" s="8">
        <v>16.78</v>
      </c>
    </row>
    <row r="730" spans="1:8" ht="15">
      <c r="A730" s="6">
        <v>729</v>
      </c>
      <c r="B730" s="7" t="s">
        <v>1869</v>
      </c>
      <c r="C730" s="7" t="s">
        <v>1870</v>
      </c>
      <c r="D730" s="7" t="s">
        <v>67</v>
      </c>
      <c r="E730" s="7" t="str">
        <f>"180/210"</f>
        <v>180/210</v>
      </c>
      <c r="F730" s="7" t="s">
        <v>1871</v>
      </c>
      <c r="G730" s="7" t="s">
        <v>1872</v>
      </c>
      <c r="H730" s="8">
        <v>16.69</v>
      </c>
    </row>
    <row r="731" spans="1:8" ht="15">
      <c r="A731" s="6">
        <v>730</v>
      </c>
      <c r="B731" s="7" t="s">
        <v>1873</v>
      </c>
      <c r="C731" s="7" t="s">
        <v>1874</v>
      </c>
      <c r="D731" s="7" t="s">
        <v>224</v>
      </c>
      <c r="E731" s="7" t="str">
        <f>"56/69"</f>
        <v>56/69</v>
      </c>
      <c r="F731" s="7" t="s">
        <v>748</v>
      </c>
      <c r="G731" s="7" t="s">
        <v>1875</v>
      </c>
      <c r="H731" s="8">
        <v>16.69</v>
      </c>
    </row>
    <row r="732" spans="1:8" ht="15">
      <c r="A732" s="6">
        <v>731</v>
      </c>
      <c r="B732" s="7" t="s">
        <v>1876</v>
      </c>
      <c r="C732" s="7" t="s">
        <v>1630</v>
      </c>
      <c r="D732" s="7" t="s">
        <v>67</v>
      </c>
      <c r="E732" s="7" t="str">
        <f>"181/210"</f>
        <v>181/210</v>
      </c>
      <c r="F732" s="7" t="s">
        <v>1654</v>
      </c>
      <c r="G732" s="7" t="s">
        <v>1877</v>
      </c>
      <c r="H732" s="8">
        <v>16.69</v>
      </c>
    </row>
    <row r="733" spans="1:8" ht="15">
      <c r="A733" s="6">
        <v>732</v>
      </c>
      <c r="B733" s="7" t="s">
        <v>1878</v>
      </c>
      <c r="C733" s="7" t="s">
        <v>852</v>
      </c>
      <c r="D733" s="7" t="s">
        <v>67</v>
      </c>
      <c r="E733" s="7" t="str">
        <f>"182/210"</f>
        <v>182/210</v>
      </c>
      <c r="F733" s="7" t="s">
        <v>1598</v>
      </c>
      <c r="G733" s="7" t="s">
        <v>1879</v>
      </c>
      <c r="H733" s="8">
        <v>16.65</v>
      </c>
    </row>
    <row r="734" spans="1:8" ht="15">
      <c r="A734" s="6">
        <v>733</v>
      </c>
      <c r="B734" s="7" t="s">
        <v>1880</v>
      </c>
      <c r="C734" s="7" t="s">
        <v>148</v>
      </c>
      <c r="D734" s="7" t="s">
        <v>117</v>
      </c>
      <c r="E734" s="7" t="str">
        <f>"116/138"</f>
        <v>116/138</v>
      </c>
      <c r="F734" s="7" t="s">
        <v>1542</v>
      </c>
      <c r="G734" s="7" t="s">
        <v>1881</v>
      </c>
      <c r="H734" s="8">
        <v>16.65</v>
      </c>
    </row>
    <row r="735" spans="1:8" ht="15">
      <c r="A735" s="6">
        <v>734</v>
      </c>
      <c r="B735" s="7" t="s">
        <v>1882</v>
      </c>
      <c r="C735" s="7" t="s">
        <v>1883</v>
      </c>
      <c r="D735" s="7" t="s">
        <v>584</v>
      </c>
      <c r="E735" s="7" t="str">
        <f>"14/18"</f>
        <v>14/18</v>
      </c>
      <c r="F735" s="7" t="s">
        <v>1130</v>
      </c>
      <c r="G735" s="7" t="s">
        <v>1884</v>
      </c>
      <c r="H735" s="8">
        <v>16.63</v>
      </c>
    </row>
    <row r="736" spans="1:8" ht="15">
      <c r="A736" s="6">
        <v>735</v>
      </c>
      <c r="B736" s="7" t="s">
        <v>1885</v>
      </c>
      <c r="C736" s="7" t="s">
        <v>1886</v>
      </c>
      <c r="D736" s="7" t="s">
        <v>584</v>
      </c>
      <c r="E736" s="7" t="str">
        <f>"15/18"</f>
        <v>15/18</v>
      </c>
      <c r="F736" s="7" t="s">
        <v>87</v>
      </c>
      <c r="G736" s="7" t="s">
        <v>1887</v>
      </c>
      <c r="H736" s="8">
        <v>16.62</v>
      </c>
    </row>
    <row r="737" spans="1:8" ht="15">
      <c r="A737" s="6">
        <v>736</v>
      </c>
      <c r="B737" s="7" t="s">
        <v>1888</v>
      </c>
      <c r="C737" s="7" t="s">
        <v>165</v>
      </c>
      <c r="D737" s="7" t="s">
        <v>72</v>
      </c>
      <c r="E737" s="7" t="str">
        <f>"77/81"</f>
        <v>77/81</v>
      </c>
      <c r="F737" s="7" t="s">
        <v>1437</v>
      </c>
      <c r="G737" s="7" t="s">
        <v>1889</v>
      </c>
      <c r="H737" s="8">
        <v>16.62</v>
      </c>
    </row>
    <row r="738" spans="1:8" ht="15">
      <c r="A738" s="6">
        <v>737</v>
      </c>
      <c r="B738" s="7" t="s">
        <v>1890</v>
      </c>
      <c r="C738" s="7" t="s">
        <v>627</v>
      </c>
      <c r="D738" s="7" t="s">
        <v>117</v>
      </c>
      <c r="E738" s="7" t="str">
        <f>"117/138"</f>
        <v>117/138</v>
      </c>
      <c r="F738" s="7" t="s">
        <v>1891</v>
      </c>
      <c r="G738" s="7" t="s">
        <v>1892</v>
      </c>
      <c r="H738" s="8">
        <v>16.61</v>
      </c>
    </row>
    <row r="739" spans="1:8" ht="15">
      <c r="A739" s="6">
        <v>738</v>
      </c>
      <c r="B739" s="7" t="s">
        <v>1893</v>
      </c>
      <c r="C739" s="7" t="s">
        <v>90</v>
      </c>
      <c r="D739" s="7" t="s">
        <v>224</v>
      </c>
      <c r="E739" s="7" t="str">
        <f>"57/69"</f>
        <v>57/69</v>
      </c>
      <c r="F739" s="7" t="s">
        <v>1894</v>
      </c>
      <c r="G739" s="7" t="s">
        <v>1895</v>
      </c>
      <c r="H739" s="8">
        <v>16.58</v>
      </c>
    </row>
    <row r="740" spans="1:8" ht="15">
      <c r="A740" s="6">
        <v>739</v>
      </c>
      <c r="B740" s="7" t="s">
        <v>551</v>
      </c>
      <c r="C740" s="7" t="s">
        <v>262</v>
      </c>
      <c r="D740" s="7" t="s">
        <v>48</v>
      </c>
      <c r="E740" s="7" t="str">
        <f>"148/170"</f>
        <v>148/170</v>
      </c>
      <c r="F740" s="7" t="s">
        <v>1896</v>
      </c>
      <c r="G740" s="7" t="s">
        <v>1897</v>
      </c>
      <c r="H740" s="8">
        <v>16.48</v>
      </c>
    </row>
    <row r="741" spans="1:8" ht="15">
      <c r="A741" s="6">
        <v>740</v>
      </c>
      <c r="B741" s="7" t="s">
        <v>1898</v>
      </c>
      <c r="C741" s="7" t="s">
        <v>51</v>
      </c>
      <c r="D741" s="7" t="s">
        <v>117</v>
      </c>
      <c r="E741" s="7" t="str">
        <f>"118/138"</f>
        <v>118/138</v>
      </c>
      <c r="F741" s="7" t="s">
        <v>1899</v>
      </c>
      <c r="G741" s="7" t="s">
        <v>1900</v>
      </c>
      <c r="H741" s="8">
        <v>16.46</v>
      </c>
    </row>
    <row r="742" spans="1:8" ht="15">
      <c r="A742" s="6">
        <v>741</v>
      </c>
      <c r="B742" s="7" t="s">
        <v>1901</v>
      </c>
      <c r="C742" s="7" t="s">
        <v>223</v>
      </c>
      <c r="D742" s="7" t="s">
        <v>67</v>
      </c>
      <c r="E742" s="7" t="str">
        <f>"183/210"</f>
        <v>183/210</v>
      </c>
      <c r="F742" s="7" t="s">
        <v>1899</v>
      </c>
      <c r="G742" s="7" t="s">
        <v>1902</v>
      </c>
      <c r="H742" s="8">
        <v>16.46</v>
      </c>
    </row>
    <row r="743" spans="1:8" ht="15">
      <c r="A743" s="6">
        <v>742</v>
      </c>
      <c r="B743" s="7" t="s">
        <v>1903</v>
      </c>
      <c r="C743" s="7" t="s">
        <v>1224</v>
      </c>
      <c r="D743" s="7" t="s">
        <v>825</v>
      </c>
      <c r="E743" s="7" t="str">
        <f>"7/10"</f>
        <v>7/10</v>
      </c>
      <c r="F743" s="7" t="s">
        <v>592</v>
      </c>
      <c r="G743" s="7" t="s">
        <v>1904</v>
      </c>
      <c r="H743" s="8">
        <v>16.45</v>
      </c>
    </row>
    <row r="744" spans="1:8" ht="15">
      <c r="A744" s="6">
        <v>743</v>
      </c>
      <c r="B744" s="7" t="s">
        <v>1905</v>
      </c>
      <c r="C744" s="7" t="s">
        <v>653</v>
      </c>
      <c r="D744" s="7" t="s">
        <v>348</v>
      </c>
      <c r="E744" s="7" t="str">
        <f>"23/30"</f>
        <v>23/30</v>
      </c>
      <c r="F744" s="7" t="s">
        <v>871</v>
      </c>
      <c r="G744" s="7" t="s">
        <v>1906</v>
      </c>
      <c r="H744" s="8">
        <v>16.44</v>
      </c>
    </row>
    <row r="745" spans="1:8" ht="15">
      <c r="A745" s="6">
        <v>744</v>
      </c>
      <c r="B745" s="7" t="s">
        <v>1907</v>
      </c>
      <c r="C745" s="7" t="s">
        <v>79</v>
      </c>
      <c r="D745" s="7" t="s">
        <v>28</v>
      </c>
      <c r="E745" s="7" t="str">
        <f>"83/89"</f>
        <v>83/89</v>
      </c>
      <c r="F745" s="7" t="s">
        <v>1908</v>
      </c>
      <c r="G745" s="7" t="s">
        <v>1909</v>
      </c>
      <c r="H745" s="8">
        <v>16.44</v>
      </c>
    </row>
    <row r="746" spans="1:8" ht="15">
      <c r="A746" s="6">
        <v>745</v>
      </c>
      <c r="B746" s="7" t="s">
        <v>1294</v>
      </c>
      <c r="C746" s="7" t="s">
        <v>1276</v>
      </c>
      <c r="D746" s="7" t="s">
        <v>224</v>
      </c>
      <c r="E746" s="7" t="str">
        <f>"58/69"</f>
        <v>58/69</v>
      </c>
      <c r="F746" s="7" t="s">
        <v>1030</v>
      </c>
      <c r="G746" s="7" t="s">
        <v>1910</v>
      </c>
      <c r="H746" s="8">
        <v>16.44</v>
      </c>
    </row>
    <row r="747" spans="1:8" ht="15">
      <c r="A747" s="6">
        <v>746</v>
      </c>
      <c r="B747" s="7" t="s">
        <v>1911</v>
      </c>
      <c r="C747" s="7" t="s">
        <v>219</v>
      </c>
      <c r="D747" s="7" t="s">
        <v>48</v>
      </c>
      <c r="E747" s="7" t="str">
        <f>"149/170"</f>
        <v>149/170</v>
      </c>
      <c r="F747" s="7" t="s">
        <v>576</v>
      </c>
      <c r="G747" s="7" t="s">
        <v>1912</v>
      </c>
      <c r="H747" s="8">
        <v>16.44</v>
      </c>
    </row>
    <row r="748" spans="1:8" ht="15">
      <c r="A748" s="6">
        <v>747</v>
      </c>
      <c r="B748" s="7" t="s">
        <v>1913</v>
      </c>
      <c r="C748" s="7" t="s">
        <v>251</v>
      </c>
      <c r="D748" s="7" t="s">
        <v>348</v>
      </c>
      <c r="E748" s="7" t="str">
        <f>"24/30"</f>
        <v>24/30</v>
      </c>
      <c r="F748" s="7" t="s">
        <v>111</v>
      </c>
      <c r="G748" s="7" t="s">
        <v>1914</v>
      </c>
      <c r="H748" s="8">
        <v>16.43</v>
      </c>
    </row>
    <row r="749" spans="1:8" ht="15">
      <c r="A749" s="6">
        <v>748</v>
      </c>
      <c r="B749" s="7" t="s">
        <v>1064</v>
      </c>
      <c r="C749" s="7" t="s">
        <v>566</v>
      </c>
      <c r="D749" s="7" t="s">
        <v>48</v>
      </c>
      <c r="E749" s="7" t="str">
        <f>"150/170"</f>
        <v>150/170</v>
      </c>
      <c r="F749" s="7" t="s">
        <v>431</v>
      </c>
      <c r="G749" s="7" t="s">
        <v>1915</v>
      </c>
      <c r="H749" s="8">
        <v>16.41</v>
      </c>
    </row>
    <row r="750" spans="1:8" ht="15">
      <c r="A750" s="6">
        <v>749</v>
      </c>
      <c r="B750" s="7" t="s">
        <v>1916</v>
      </c>
      <c r="C750" s="7" t="s">
        <v>1917</v>
      </c>
      <c r="D750" s="7" t="s">
        <v>48</v>
      </c>
      <c r="E750" s="7" t="str">
        <f>"151/170"</f>
        <v>151/170</v>
      </c>
      <c r="F750" s="7" t="s">
        <v>1918</v>
      </c>
      <c r="G750" s="7" t="s">
        <v>1919</v>
      </c>
      <c r="H750" s="8">
        <v>16.4</v>
      </c>
    </row>
    <row r="751" spans="1:8" ht="15">
      <c r="A751" s="6">
        <v>750</v>
      </c>
      <c r="B751" s="7" t="s">
        <v>1920</v>
      </c>
      <c r="C751" s="7" t="s">
        <v>687</v>
      </c>
      <c r="D751" s="7" t="s">
        <v>67</v>
      </c>
      <c r="E751" s="7" t="str">
        <f>"184/210"</f>
        <v>184/210</v>
      </c>
      <c r="F751" s="7" t="s">
        <v>1921</v>
      </c>
      <c r="G751" s="7" t="s">
        <v>1922</v>
      </c>
      <c r="H751" s="8">
        <v>16.39</v>
      </c>
    </row>
    <row r="752" spans="1:8" ht="15">
      <c r="A752" s="6">
        <v>751</v>
      </c>
      <c r="B752" s="7" t="s">
        <v>1923</v>
      </c>
      <c r="C752" s="7" t="s">
        <v>179</v>
      </c>
      <c r="D752" s="7" t="s">
        <v>48</v>
      </c>
      <c r="E752" s="7" t="str">
        <f>"152/170"</f>
        <v>152/170</v>
      </c>
      <c r="F752" s="7" t="s">
        <v>754</v>
      </c>
      <c r="G752" s="7" t="s">
        <v>1924</v>
      </c>
      <c r="H752" s="8">
        <v>16.39</v>
      </c>
    </row>
    <row r="753" spans="1:8" ht="15">
      <c r="A753" s="6">
        <v>752</v>
      </c>
      <c r="B753" s="7" t="s">
        <v>1925</v>
      </c>
      <c r="C753" s="7" t="s">
        <v>1926</v>
      </c>
      <c r="D753" s="7" t="s">
        <v>67</v>
      </c>
      <c r="E753" s="7" t="str">
        <f>"185/210"</f>
        <v>185/210</v>
      </c>
      <c r="F753" s="7" t="s">
        <v>1093</v>
      </c>
      <c r="G753" s="7" t="s">
        <v>1927</v>
      </c>
      <c r="H753" s="8">
        <v>16.38</v>
      </c>
    </row>
    <row r="754" spans="1:8" ht="15">
      <c r="A754" s="6">
        <v>753</v>
      </c>
      <c r="B754" s="7" t="s">
        <v>302</v>
      </c>
      <c r="C754" s="7" t="s">
        <v>135</v>
      </c>
      <c r="D754" s="7" t="s">
        <v>67</v>
      </c>
      <c r="E754" s="7" t="str">
        <f>"186/210"</f>
        <v>186/210</v>
      </c>
      <c r="F754" s="7" t="s">
        <v>1093</v>
      </c>
      <c r="G754" s="7" t="s">
        <v>1928</v>
      </c>
      <c r="H754" s="8">
        <v>16.38</v>
      </c>
    </row>
    <row r="755" spans="1:8" ht="15">
      <c r="A755" s="6">
        <v>754</v>
      </c>
      <c r="B755" s="7" t="s">
        <v>1929</v>
      </c>
      <c r="C755" s="7" t="s">
        <v>229</v>
      </c>
      <c r="D755" s="7" t="s">
        <v>67</v>
      </c>
      <c r="E755" s="7" t="str">
        <f>"187/210"</f>
        <v>187/210</v>
      </c>
      <c r="F755" s="7" t="s">
        <v>1437</v>
      </c>
      <c r="G755" s="7" t="s">
        <v>1930</v>
      </c>
      <c r="H755" s="8">
        <v>16.38</v>
      </c>
    </row>
    <row r="756" spans="1:8" ht="15">
      <c r="A756" s="6">
        <v>755</v>
      </c>
      <c r="B756" s="7" t="s">
        <v>1931</v>
      </c>
      <c r="C756" s="7" t="s">
        <v>844</v>
      </c>
      <c r="D756" s="7" t="s">
        <v>67</v>
      </c>
      <c r="E756" s="7" t="str">
        <f>"188/210"</f>
        <v>188/210</v>
      </c>
      <c r="F756" s="7" t="s">
        <v>412</v>
      </c>
      <c r="G756" s="7" t="s">
        <v>1932</v>
      </c>
      <c r="H756" s="8">
        <v>16.37</v>
      </c>
    </row>
    <row r="757" spans="1:8" ht="15">
      <c r="A757" s="6">
        <v>756</v>
      </c>
      <c r="B757" s="7" t="s">
        <v>1933</v>
      </c>
      <c r="C757" s="7" t="s">
        <v>1934</v>
      </c>
      <c r="D757" s="7" t="s">
        <v>48</v>
      </c>
      <c r="E757" s="7" t="str">
        <f>"153/170"</f>
        <v>153/170</v>
      </c>
      <c r="F757" s="7" t="s">
        <v>758</v>
      </c>
      <c r="G757" s="7" t="s">
        <v>1935</v>
      </c>
      <c r="H757" s="8">
        <v>16.36</v>
      </c>
    </row>
    <row r="758" spans="1:8" ht="15">
      <c r="A758" s="6">
        <v>757</v>
      </c>
      <c r="B758" s="7" t="s">
        <v>1936</v>
      </c>
      <c r="C758" s="7" t="s">
        <v>108</v>
      </c>
      <c r="D758" s="7" t="s">
        <v>224</v>
      </c>
      <c r="E758" s="7" t="str">
        <f>"59/69"</f>
        <v>59/69</v>
      </c>
      <c r="F758" s="7" t="s">
        <v>308</v>
      </c>
      <c r="G758" s="7" t="s">
        <v>1937</v>
      </c>
      <c r="H758" s="8">
        <v>16.33</v>
      </c>
    </row>
    <row r="759" spans="1:8" ht="15">
      <c r="A759" s="6">
        <v>758</v>
      </c>
      <c r="B759" s="7" t="s">
        <v>955</v>
      </c>
      <c r="C759" s="7" t="s">
        <v>1493</v>
      </c>
      <c r="D759" s="7" t="s">
        <v>224</v>
      </c>
      <c r="E759" s="7" t="str">
        <f>"60/69"</f>
        <v>60/69</v>
      </c>
      <c r="F759" s="7" t="s">
        <v>524</v>
      </c>
      <c r="G759" s="7" t="s">
        <v>1938</v>
      </c>
      <c r="H759" s="8">
        <v>16.33</v>
      </c>
    </row>
    <row r="760" spans="1:8" ht="15">
      <c r="A760" s="6">
        <v>759</v>
      </c>
      <c r="B760" s="7" t="s">
        <v>1939</v>
      </c>
      <c r="C760" s="7" t="s">
        <v>1940</v>
      </c>
      <c r="D760" s="7" t="s">
        <v>224</v>
      </c>
      <c r="E760" s="7" t="str">
        <f>"61/69"</f>
        <v>61/69</v>
      </c>
      <c r="F760" s="7" t="s">
        <v>949</v>
      </c>
      <c r="G760" s="7" t="s">
        <v>1941</v>
      </c>
      <c r="H760" s="8">
        <v>16.29</v>
      </c>
    </row>
    <row r="761" spans="1:8" ht="15">
      <c r="A761" s="6">
        <v>760</v>
      </c>
      <c r="B761" s="7" t="s">
        <v>1942</v>
      </c>
      <c r="C761" s="7" t="s">
        <v>55</v>
      </c>
      <c r="D761" s="7" t="s">
        <v>67</v>
      </c>
      <c r="E761" s="7" t="str">
        <f>"189/210"</f>
        <v>189/210</v>
      </c>
      <c r="F761" s="7" t="s">
        <v>1357</v>
      </c>
      <c r="G761" s="7" t="s">
        <v>1943</v>
      </c>
      <c r="H761" s="8">
        <v>16.29</v>
      </c>
    </row>
    <row r="762" spans="1:8" ht="15">
      <c r="A762" s="6">
        <v>761</v>
      </c>
      <c r="B762" s="7" t="s">
        <v>1944</v>
      </c>
      <c r="C762" s="7" t="s">
        <v>51</v>
      </c>
      <c r="D762" s="7" t="s">
        <v>67</v>
      </c>
      <c r="E762" s="7" t="str">
        <f>"190/210"</f>
        <v>190/210</v>
      </c>
      <c r="F762" s="7" t="s">
        <v>1464</v>
      </c>
      <c r="G762" s="7" t="s">
        <v>1945</v>
      </c>
      <c r="H762" s="8">
        <v>16.24</v>
      </c>
    </row>
    <row r="763" spans="1:8" ht="15">
      <c r="A763" s="6">
        <v>762</v>
      </c>
      <c r="B763" s="7" t="s">
        <v>1946</v>
      </c>
      <c r="C763" s="7" t="s">
        <v>1947</v>
      </c>
      <c r="D763" s="7" t="s">
        <v>969</v>
      </c>
      <c r="E763" s="7" t="str">
        <f>"2/2"</f>
        <v>2/2</v>
      </c>
      <c r="F763" s="7" t="s">
        <v>188</v>
      </c>
      <c r="G763" s="7" t="s">
        <v>1948</v>
      </c>
      <c r="H763" s="8">
        <v>16.22</v>
      </c>
    </row>
    <row r="764" spans="1:8" ht="15">
      <c r="A764" s="6">
        <v>763</v>
      </c>
      <c r="B764" s="7" t="s">
        <v>1949</v>
      </c>
      <c r="C764" s="7" t="s">
        <v>44</v>
      </c>
      <c r="D764" s="7" t="s">
        <v>72</v>
      </c>
      <c r="E764" s="7" t="str">
        <f>"78/81"</f>
        <v>78/81</v>
      </c>
      <c r="F764" s="7" t="s">
        <v>188</v>
      </c>
      <c r="G764" s="7" t="s">
        <v>1950</v>
      </c>
      <c r="H764" s="8">
        <v>16.22</v>
      </c>
    </row>
    <row r="765" spans="1:8" ht="15">
      <c r="A765" s="6">
        <v>764</v>
      </c>
      <c r="B765" s="7" t="s">
        <v>1135</v>
      </c>
      <c r="C765" s="7" t="s">
        <v>194</v>
      </c>
      <c r="D765" s="7" t="s">
        <v>48</v>
      </c>
      <c r="E765" s="7" t="str">
        <f>"154/170"</f>
        <v>154/170</v>
      </c>
      <c r="F765" s="7" t="s">
        <v>1951</v>
      </c>
      <c r="G765" s="7" t="s">
        <v>1952</v>
      </c>
      <c r="H765" s="8">
        <v>16.22</v>
      </c>
    </row>
    <row r="766" spans="1:8" ht="15">
      <c r="A766" s="6">
        <v>765</v>
      </c>
      <c r="B766" s="7" t="s">
        <v>1953</v>
      </c>
      <c r="C766" s="7" t="s">
        <v>141</v>
      </c>
      <c r="D766" s="7" t="s">
        <v>348</v>
      </c>
      <c r="E766" s="7" t="str">
        <f>"25/30"</f>
        <v>25/30</v>
      </c>
      <c r="F766" s="7" t="s">
        <v>770</v>
      </c>
      <c r="G766" s="7" t="s">
        <v>1954</v>
      </c>
      <c r="H766" s="8">
        <v>16.22</v>
      </c>
    </row>
    <row r="767" spans="1:8" ht="15">
      <c r="A767" s="6">
        <v>766</v>
      </c>
      <c r="B767" s="7" t="s">
        <v>1955</v>
      </c>
      <c r="C767" s="7" t="s">
        <v>187</v>
      </c>
      <c r="D767" s="7" t="s">
        <v>48</v>
      </c>
      <c r="E767" s="7" t="str">
        <f>"155/170"</f>
        <v>155/170</v>
      </c>
      <c r="F767" s="7" t="s">
        <v>1908</v>
      </c>
      <c r="G767" s="7" t="s">
        <v>1956</v>
      </c>
      <c r="H767" s="8">
        <v>16.21</v>
      </c>
    </row>
    <row r="768" spans="1:8" ht="15">
      <c r="A768" s="6">
        <v>767</v>
      </c>
      <c r="B768" s="7" t="s">
        <v>1957</v>
      </c>
      <c r="C768" s="7" t="s">
        <v>51</v>
      </c>
      <c r="D768" s="7" t="s">
        <v>939</v>
      </c>
      <c r="E768" s="7" t="str">
        <f>"2/2"</f>
        <v>2/2</v>
      </c>
      <c r="F768" s="7" t="s">
        <v>932</v>
      </c>
      <c r="G768" s="7" t="s">
        <v>1958</v>
      </c>
      <c r="H768" s="8">
        <v>16.19</v>
      </c>
    </row>
    <row r="769" spans="1:8" ht="15">
      <c r="A769" s="6">
        <v>768</v>
      </c>
      <c r="B769" s="7" t="s">
        <v>1959</v>
      </c>
      <c r="C769" s="7" t="s">
        <v>223</v>
      </c>
      <c r="D769" s="7" t="s">
        <v>224</v>
      </c>
      <c r="E769" s="7" t="str">
        <f>"62/69"</f>
        <v>62/69</v>
      </c>
      <c r="F769" s="7" t="s">
        <v>932</v>
      </c>
      <c r="G769" s="7" t="s">
        <v>1960</v>
      </c>
      <c r="H769" s="8">
        <v>16.19</v>
      </c>
    </row>
    <row r="770" spans="1:8" ht="15">
      <c r="A770" s="6">
        <v>769</v>
      </c>
      <c r="B770" s="7" t="s">
        <v>1961</v>
      </c>
      <c r="C770" s="7" t="s">
        <v>120</v>
      </c>
      <c r="D770" s="7" t="s">
        <v>48</v>
      </c>
      <c r="E770" s="7" t="str">
        <f>"156/170"</f>
        <v>156/170</v>
      </c>
      <c r="F770" s="7" t="s">
        <v>1962</v>
      </c>
      <c r="G770" s="7" t="s">
        <v>1963</v>
      </c>
      <c r="H770" s="8">
        <v>16.19</v>
      </c>
    </row>
    <row r="771" spans="1:8" ht="15">
      <c r="A771" s="6">
        <v>770</v>
      </c>
      <c r="B771" s="7" t="s">
        <v>1964</v>
      </c>
      <c r="C771" s="7" t="s">
        <v>187</v>
      </c>
      <c r="D771" s="7" t="s">
        <v>117</v>
      </c>
      <c r="E771" s="7" t="str">
        <f>"119/138"</f>
        <v>119/138</v>
      </c>
      <c r="F771" s="7" t="s">
        <v>619</v>
      </c>
      <c r="G771" s="7" t="s">
        <v>1965</v>
      </c>
      <c r="H771" s="8">
        <v>16.16</v>
      </c>
    </row>
    <row r="772" spans="1:8" ht="15">
      <c r="A772" s="6">
        <v>771</v>
      </c>
      <c r="B772" s="7" t="s">
        <v>1966</v>
      </c>
      <c r="C772" s="7" t="s">
        <v>179</v>
      </c>
      <c r="D772" s="7" t="s">
        <v>48</v>
      </c>
      <c r="E772" s="7" t="str">
        <f>"157/170"</f>
        <v>157/170</v>
      </c>
      <c r="F772" s="7" t="s">
        <v>412</v>
      </c>
      <c r="G772" s="7" t="s">
        <v>1967</v>
      </c>
      <c r="H772" s="8">
        <v>16.1</v>
      </c>
    </row>
    <row r="773" spans="1:8" ht="15">
      <c r="A773" s="6">
        <v>772</v>
      </c>
      <c r="B773" s="7" t="s">
        <v>1213</v>
      </c>
      <c r="C773" s="7" t="s">
        <v>1163</v>
      </c>
      <c r="D773" s="7" t="s">
        <v>67</v>
      </c>
      <c r="E773" s="7" t="str">
        <f>"191/210"</f>
        <v>191/210</v>
      </c>
      <c r="F773" s="7" t="s">
        <v>780</v>
      </c>
      <c r="G773" s="7" t="s">
        <v>1967</v>
      </c>
      <c r="H773" s="8">
        <v>16.1</v>
      </c>
    </row>
    <row r="774" spans="1:8" ht="15">
      <c r="A774" s="6">
        <v>773</v>
      </c>
      <c r="B774" s="7" t="s">
        <v>1968</v>
      </c>
      <c r="C774" s="7" t="s">
        <v>1276</v>
      </c>
      <c r="D774" s="7" t="s">
        <v>117</v>
      </c>
      <c r="E774" s="7" t="str">
        <f>"120/138"</f>
        <v>120/138</v>
      </c>
      <c r="F774" s="7" t="s">
        <v>1969</v>
      </c>
      <c r="G774" s="7" t="s">
        <v>1970</v>
      </c>
      <c r="H774" s="8">
        <v>16.1</v>
      </c>
    </row>
    <row r="775" spans="1:8" ht="15">
      <c r="A775" s="6">
        <v>774</v>
      </c>
      <c r="B775" s="7" t="s">
        <v>1971</v>
      </c>
      <c r="C775" s="7" t="s">
        <v>1972</v>
      </c>
      <c r="D775" s="7" t="s">
        <v>67</v>
      </c>
      <c r="E775" s="7" t="str">
        <f>"192/210"</f>
        <v>192/210</v>
      </c>
      <c r="F775" s="7" t="s">
        <v>481</v>
      </c>
      <c r="G775" s="7" t="s">
        <v>1973</v>
      </c>
      <c r="H775" s="8">
        <v>16.09</v>
      </c>
    </row>
    <row r="776" spans="1:8" ht="15">
      <c r="A776" s="6">
        <v>775</v>
      </c>
      <c r="B776" s="7" t="s">
        <v>1974</v>
      </c>
      <c r="C776" s="7" t="s">
        <v>223</v>
      </c>
      <c r="D776" s="7" t="s">
        <v>117</v>
      </c>
      <c r="E776" s="7" t="str">
        <f>"121/138"</f>
        <v>121/138</v>
      </c>
      <c r="F776" s="7" t="s">
        <v>1975</v>
      </c>
      <c r="G776" s="7" t="s">
        <v>1976</v>
      </c>
      <c r="H776" s="8">
        <v>15.98</v>
      </c>
    </row>
    <row r="777" spans="1:8" ht="15">
      <c r="A777" s="6">
        <v>776</v>
      </c>
      <c r="B777" s="7" t="s">
        <v>1006</v>
      </c>
      <c r="C777" s="7" t="s">
        <v>135</v>
      </c>
      <c r="D777" s="7" t="s">
        <v>224</v>
      </c>
      <c r="E777" s="7" t="str">
        <f>"63/69"</f>
        <v>63/69</v>
      </c>
      <c r="F777" s="7" t="s">
        <v>1977</v>
      </c>
      <c r="G777" s="7" t="s">
        <v>1978</v>
      </c>
      <c r="H777" s="8">
        <v>15.95</v>
      </c>
    </row>
    <row r="778" spans="1:8" ht="15">
      <c r="A778" s="6">
        <v>777</v>
      </c>
      <c r="B778" s="7" t="s">
        <v>1829</v>
      </c>
      <c r="C778" s="7" t="s">
        <v>141</v>
      </c>
      <c r="D778" s="7" t="s">
        <v>224</v>
      </c>
      <c r="E778" s="7" t="str">
        <f>"64/69"</f>
        <v>64/69</v>
      </c>
      <c r="F778" s="7" t="s">
        <v>576</v>
      </c>
      <c r="G778" s="7" t="s">
        <v>1979</v>
      </c>
      <c r="H778" s="8">
        <v>15.94</v>
      </c>
    </row>
    <row r="779" spans="1:8" ht="15">
      <c r="A779" s="6">
        <v>778</v>
      </c>
      <c r="B779" s="7" t="s">
        <v>1980</v>
      </c>
      <c r="C779" s="7" t="s">
        <v>176</v>
      </c>
      <c r="D779" s="7" t="s">
        <v>117</v>
      </c>
      <c r="E779" s="7" t="str">
        <f>"122/138"</f>
        <v>122/138</v>
      </c>
      <c r="F779" s="7" t="s">
        <v>1329</v>
      </c>
      <c r="G779" s="7" t="s">
        <v>1981</v>
      </c>
      <c r="H779" s="8">
        <v>15.94</v>
      </c>
    </row>
    <row r="780" spans="1:8" ht="15">
      <c r="A780" s="6">
        <v>779</v>
      </c>
      <c r="B780" s="7" t="s">
        <v>1982</v>
      </c>
      <c r="C780" s="7" t="s">
        <v>159</v>
      </c>
      <c r="D780" s="7" t="s">
        <v>67</v>
      </c>
      <c r="E780" s="7" t="str">
        <f>"193/210"</f>
        <v>193/210</v>
      </c>
      <c r="F780" s="7" t="s">
        <v>754</v>
      </c>
      <c r="G780" s="7" t="s">
        <v>1983</v>
      </c>
      <c r="H780" s="8">
        <v>15.9</v>
      </c>
    </row>
    <row r="781" spans="1:8" ht="15">
      <c r="A781" s="6">
        <v>780</v>
      </c>
      <c r="B781" s="7" t="s">
        <v>1984</v>
      </c>
      <c r="C781" s="7" t="s">
        <v>1985</v>
      </c>
      <c r="D781" s="7" t="s">
        <v>117</v>
      </c>
      <c r="E781" s="7" t="str">
        <f>"123/138"</f>
        <v>123/138</v>
      </c>
      <c r="F781" s="7" t="s">
        <v>754</v>
      </c>
      <c r="G781" s="7" t="s">
        <v>1986</v>
      </c>
      <c r="H781" s="8">
        <v>15.9</v>
      </c>
    </row>
    <row r="782" spans="1:8" ht="15">
      <c r="A782" s="6">
        <v>781</v>
      </c>
      <c r="B782" s="7" t="s">
        <v>1987</v>
      </c>
      <c r="C782" s="7" t="s">
        <v>1988</v>
      </c>
      <c r="D782" s="7" t="s">
        <v>28</v>
      </c>
      <c r="E782" s="7" t="str">
        <f>"84/89"</f>
        <v>84/89</v>
      </c>
      <c r="F782" s="7" t="s">
        <v>1989</v>
      </c>
      <c r="G782" s="7" t="s">
        <v>1990</v>
      </c>
      <c r="H782" s="8">
        <v>15.89</v>
      </c>
    </row>
    <row r="783" spans="1:8" ht="15">
      <c r="A783" s="6">
        <v>782</v>
      </c>
      <c r="B783" s="7" t="s">
        <v>975</v>
      </c>
      <c r="C783" s="7" t="s">
        <v>1991</v>
      </c>
      <c r="D783" s="7" t="s">
        <v>117</v>
      </c>
      <c r="E783" s="7" t="str">
        <f>"124/138"</f>
        <v>124/138</v>
      </c>
      <c r="F783" s="7" t="s">
        <v>957</v>
      </c>
      <c r="G783" s="7" t="s">
        <v>1992</v>
      </c>
      <c r="H783" s="8">
        <v>15.89</v>
      </c>
    </row>
    <row r="784" spans="1:8" ht="15">
      <c r="A784" s="6">
        <v>783</v>
      </c>
      <c r="B784" s="7" t="s">
        <v>1993</v>
      </c>
      <c r="C784" s="7" t="s">
        <v>747</v>
      </c>
      <c r="D784" s="7" t="s">
        <v>117</v>
      </c>
      <c r="E784" s="7" t="str">
        <f>"125/138"</f>
        <v>125/138</v>
      </c>
      <c r="F784" s="7" t="s">
        <v>524</v>
      </c>
      <c r="G784" s="7" t="s">
        <v>1994</v>
      </c>
      <c r="H784" s="8">
        <v>15.88</v>
      </c>
    </row>
    <row r="785" spans="1:8" ht="15">
      <c r="A785" s="6">
        <v>784</v>
      </c>
      <c r="B785" s="7" t="s">
        <v>1995</v>
      </c>
      <c r="C785" s="7" t="s">
        <v>1271</v>
      </c>
      <c r="D785" s="7" t="s">
        <v>67</v>
      </c>
      <c r="E785" s="7" t="str">
        <f>"194/210"</f>
        <v>194/210</v>
      </c>
      <c r="F785" s="7" t="s">
        <v>524</v>
      </c>
      <c r="G785" s="7" t="s">
        <v>1996</v>
      </c>
      <c r="H785" s="8">
        <v>15.88</v>
      </c>
    </row>
    <row r="786" spans="1:8" ht="15">
      <c r="A786" s="6">
        <v>785</v>
      </c>
      <c r="B786" s="7" t="s">
        <v>1603</v>
      </c>
      <c r="C786" s="7" t="s">
        <v>1997</v>
      </c>
      <c r="D786" s="7" t="s">
        <v>67</v>
      </c>
      <c r="E786" s="7" t="str">
        <f>"195/210"</f>
        <v>195/210</v>
      </c>
      <c r="F786" s="7" t="s">
        <v>524</v>
      </c>
      <c r="G786" s="7" t="s">
        <v>1998</v>
      </c>
      <c r="H786" s="8">
        <v>15.87</v>
      </c>
    </row>
    <row r="787" spans="1:8" ht="15">
      <c r="A787" s="6">
        <v>786</v>
      </c>
      <c r="B787" s="7" t="s">
        <v>1999</v>
      </c>
      <c r="C787" s="7" t="s">
        <v>223</v>
      </c>
      <c r="D787" s="7" t="s">
        <v>224</v>
      </c>
      <c r="E787" s="7" t="str">
        <f>"65/69"</f>
        <v>65/69</v>
      </c>
      <c r="F787" s="7" t="s">
        <v>252</v>
      </c>
      <c r="G787" s="7" t="s">
        <v>2000</v>
      </c>
      <c r="H787" s="8">
        <v>15.85</v>
      </c>
    </row>
    <row r="788" spans="1:8" ht="15">
      <c r="A788" s="6">
        <v>787</v>
      </c>
      <c r="B788" s="7" t="s">
        <v>1552</v>
      </c>
      <c r="C788" s="7" t="s">
        <v>51</v>
      </c>
      <c r="D788" s="7" t="s">
        <v>67</v>
      </c>
      <c r="E788" s="7" t="str">
        <f>"196/210"</f>
        <v>196/210</v>
      </c>
      <c r="F788" s="7" t="s">
        <v>1411</v>
      </c>
      <c r="G788" s="7" t="s">
        <v>2001</v>
      </c>
      <c r="H788" s="8">
        <v>15.82</v>
      </c>
    </row>
    <row r="789" spans="1:8" ht="15">
      <c r="A789" s="6">
        <v>788</v>
      </c>
      <c r="B789" s="7" t="s">
        <v>2002</v>
      </c>
      <c r="C789" s="7" t="s">
        <v>120</v>
      </c>
      <c r="D789" s="7" t="s">
        <v>48</v>
      </c>
      <c r="E789" s="7" t="str">
        <f>"158/170"</f>
        <v>158/170</v>
      </c>
      <c r="F789" s="7" t="s">
        <v>1235</v>
      </c>
      <c r="G789" s="7" t="s">
        <v>2003</v>
      </c>
      <c r="H789" s="8">
        <v>15.82</v>
      </c>
    </row>
    <row r="790" spans="1:8" ht="15">
      <c r="A790" s="6">
        <v>789</v>
      </c>
      <c r="B790" s="7" t="s">
        <v>2004</v>
      </c>
      <c r="C790" s="7" t="s">
        <v>747</v>
      </c>
      <c r="D790" s="7" t="s">
        <v>117</v>
      </c>
      <c r="E790" s="7" t="str">
        <f>"126/138"</f>
        <v>126/138</v>
      </c>
      <c r="F790" s="7" t="s">
        <v>1086</v>
      </c>
      <c r="G790" s="7" t="s">
        <v>2005</v>
      </c>
      <c r="H790" s="8">
        <v>15.82</v>
      </c>
    </row>
    <row r="791" spans="1:8" ht="15">
      <c r="A791" s="6">
        <v>790</v>
      </c>
      <c r="B791" s="7" t="s">
        <v>2006</v>
      </c>
      <c r="C791" s="7" t="s">
        <v>2007</v>
      </c>
      <c r="D791" s="7" t="s">
        <v>224</v>
      </c>
      <c r="E791" s="7" t="str">
        <f>"66/69"</f>
        <v>66/69</v>
      </c>
      <c r="F791" s="7" t="s">
        <v>726</v>
      </c>
      <c r="G791" s="7" t="s">
        <v>2005</v>
      </c>
      <c r="H791" s="8">
        <v>15.82</v>
      </c>
    </row>
    <row r="792" spans="1:8" ht="15">
      <c r="A792" s="6">
        <v>791</v>
      </c>
      <c r="B792" s="7" t="s">
        <v>486</v>
      </c>
      <c r="C792" s="7" t="s">
        <v>96</v>
      </c>
      <c r="D792" s="7" t="s">
        <v>117</v>
      </c>
      <c r="E792" s="7" t="str">
        <f>"127/138"</f>
        <v>127/138</v>
      </c>
      <c r="F792" s="7" t="s">
        <v>56</v>
      </c>
      <c r="G792" s="7" t="s">
        <v>2008</v>
      </c>
      <c r="H792" s="8">
        <v>15.82</v>
      </c>
    </row>
    <row r="793" spans="1:8" ht="15">
      <c r="A793" s="6">
        <v>792</v>
      </c>
      <c r="B793" s="7" t="s">
        <v>2009</v>
      </c>
      <c r="C793" s="7" t="s">
        <v>786</v>
      </c>
      <c r="D793" s="7" t="s">
        <v>224</v>
      </c>
      <c r="E793" s="7" t="str">
        <f>"67/69"</f>
        <v>67/69</v>
      </c>
      <c r="F793" s="7" t="s">
        <v>56</v>
      </c>
      <c r="G793" s="7" t="s">
        <v>2010</v>
      </c>
      <c r="H793" s="8">
        <v>15.82</v>
      </c>
    </row>
    <row r="794" spans="1:8" ht="15">
      <c r="A794" s="6">
        <v>793</v>
      </c>
      <c r="B794" s="7" t="s">
        <v>2011</v>
      </c>
      <c r="C794" s="7" t="s">
        <v>141</v>
      </c>
      <c r="D794" s="7" t="s">
        <v>48</v>
      </c>
      <c r="E794" s="7" t="str">
        <f>"159/170"</f>
        <v>159/170</v>
      </c>
      <c r="F794" s="7" t="s">
        <v>2012</v>
      </c>
      <c r="G794" s="7" t="s">
        <v>2013</v>
      </c>
      <c r="H794" s="8">
        <v>15.74</v>
      </c>
    </row>
    <row r="795" spans="1:8" ht="15">
      <c r="A795" s="6">
        <v>794</v>
      </c>
      <c r="B795" s="7" t="s">
        <v>1113</v>
      </c>
      <c r="C795" s="7" t="s">
        <v>2014</v>
      </c>
      <c r="D795" s="7" t="s">
        <v>117</v>
      </c>
      <c r="E795" s="7" t="str">
        <f>"128/138"</f>
        <v>128/138</v>
      </c>
      <c r="F795" s="7" t="s">
        <v>2015</v>
      </c>
      <c r="G795" s="7" t="s">
        <v>2016</v>
      </c>
      <c r="H795" s="8">
        <v>15.74</v>
      </c>
    </row>
    <row r="796" spans="1:8" ht="15">
      <c r="A796" s="6">
        <v>795</v>
      </c>
      <c r="B796" s="7" t="s">
        <v>2017</v>
      </c>
      <c r="C796" s="7" t="s">
        <v>27</v>
      </c>
      <c r="D796" s="7" t="s">
        <v>48</v>
      </c>
      <c r="E796" s="7" t="str">
        <f>"160/170"</f>
        <v>160/170</v>
      </c>
      <c r="F796" s="7" t="s">
        <v>709</v>
      </c>
      <c r="G796" s="7" t="s">
        <v>2018</v>
      </c>
      <c r="H796" s="8">
        <v>15.67</v>
      </c>
    </row>
    <row r="797" spans="1:8" ht="15">
      <c r="A797" s="6">
        <v>796</v>
      </c>
      <c r="B797" s="7" t="s">
        <v>2019</v>
      </c>
      <c r="C797" s="7" t="s">
        <v>487</v>
      </c>
      <c r="D797" s="7" t="s">
        <v>825</v>
      </c>
      <c r="E797" s="7" t="str">
        <f>"8/10"</f>
        <v>8/10</v>
      </c>
      <c r="F797" s="7" t="s">
        <v>622</v>
      </c>
      <c r="G797" s="7" t="s">
        <v>2020</v>
      </c>
      <c r="H797" s="8">
        <v>15.67</v>
      </c>
    </row>
    <row r="798" spans="1:8" ht="15">
      <c r="A798" s="6">
        <v>797</v>
      </c>
      <c r="B798" s="7" t="s">
        <v>2021</v>
      </c>
      <c r="C798" s="7" t="s">
        <v>135</v>
      </c>
      <c r="D798" s="7" t="s">
        <v>28</v>
      </c>
      <c r="E798" s="7" t="str">
        <f>"85/89"</f>
        <v>85/89</v>
      </c>
      <c r="F798" s="7" t="s">
        <v>754</v>
      </c>
      <c r="G798" s="7" t="s">
        <v>2022</v>
      </c>
      <c r="H798" s="8">
        <v>15.67</v>
      </c>
    </row>
    <row r="799" spans="1:8" ht="15">
      <c r="A799" s="6">
        <v>798</v>
      </c>
      <c r="B799" s="7" t="s">
        <v>2023</v>
      </c>
      <c r="C799" s="7" t="s">
        <v>687</v>
      </c>
      <c r="D799" s="7" t="s">
        <v>348</v>
      </c>
      <c r="E799" s="7" t="str">
        <f>"26/30"</f>
        <v>26/30</v>
      </c>
      <c r="F799" s="7" t="s">
        <v>751</v>
      </c>
      <c r="G799" s="7" t="s">
        <v>2024</v>
      </c>
      <c r="H799" s="8">
        <v>15.66</v>
      </c>
    </row>
    <row r="800" spans="1:8" ht="15">
      <c r="A800" s="6">
        <v>799</v>
      </c>
      <c r="B800" s="7" t="s">
        <v>2025</v>
      </c>
      <c r="C800" s="7" t="s">
        <v>487</v>
      </c>
      <c r="D800" s="7" t="s">
        <v>48</v>
      </c>
      <c r="E800" s="7" t="str">
        <f>"161/170"</f>
        <v>161/170</v>
      </c>
      <c r="F800" s="7" t="s">
        <v>524</v>
      </c>
      <c r="G800" s="7" t="s">
        <v>2026</v>
      </c>
      <c r="H800" s="8">
        <v>15.66</v>
      </c>
    </row>
    <row r="801" spans="1:8" ht="15">
      <c r="A801" s="6">
        <v>800</v>
      </c>
      <c r="B801" s="7" t="s">
        <v>1961</v>
      </c>
      <c r="C801" s="7" t="s">
        <v>179</v>
      </c>
      <c r="D801" s="7" t="s">
        <v>48</v>
      </c>
      <c r="E801" s="7" t="str">
        <f>"162/170"</f>
        <v>162/170</v>
      </c>
      <c r="F801" s="7" t="s">
        <v>2027</v>
      </c>
      <c r="G801" s="7" t="s">
        <v>2028</v>
      </c>
      <c r="H801" s="8">
        <v>15.65</v>
      </c>
    </row>
    <row r="802" spans="1:8" ht="15">
      <c r="A802" s="6">
        <v>801</v>
      </c>
      <c r="B802" s="7" t="s">
        <v>2029</v>
      </c>
      <c r="C802" s="7" t="s">
        <v>855</v>
      </c>
      <c r="D802" s="7" t="s">
        <v>117</v>
      </c>
      <c r="E802" s="7" t="str">
        <f>"129/138"</f>
        <v>129/138</v>
      </c>
      <c r="F802" s="7" t="s">
        <v>1208</v>
      </c>
      <c r="G802" s="7" t="s">
        <v>2030</v>
      </c>
      <c r="H802" s="8">
        <v>15.63</v>
      </c>
    </row>
    <row r="803" spans="1:8" ht="15">
      <c r="A803" s="6">
        <v>802</v>
      </c>
      <c r="B803" s="7" t="s">
        <v>2031</v>
      </c>
      <c r="C803" s="7" t="s">
        <v>446</v>
      </c>
      <c r="D803" s="7" t="s">
        <v>28</v>
      </c>
      <c r="E803" s="7" t="str">
        <f>"86/89"</f>
        <v>86/89</v>
      </c>
      <c r="F803" s="7" t="s">
        <v>1166</v>
      </c>
      <c r="G803" s="7" t="s">
        <v>2032</v>
      </c>
      <c r="H803" s="8">
        <v>15.58</v>
      </c>
    </row>
    <row r="804" spans="1:8" ht="15">
      <c r="A804" s="6">
        <v>803</v>
      </c>
      <c r="B804" s="7" t="s">
        <v>2033</v>
      </c>
      <c r="C804" s="7" t="s">
        <v>165</v>
      </c>
      <c r="D804" s="7" t="s">
        <v>48</v>
      </c>
      <c r="E804" s="7" t="str">
        <f>"163/170"</f>
        <v>163/170</v>
      </c>
      <c r="F804" s="7" t="s">
        <v>1166</v>
      </c>
      <c r="G804" s="7" t="s">
        <v>2034</v>
      </c>
      <c r="H804" s="8">
        <v>15.58</v>
      </c>
    </row>
    <row r="805" spans="1:8" ht="15">
      <c r="A805" s="6">
        <v>804</v>
      </c>
      <c r="B805" s="7" t="s">
        <v>18</v>
      </c>
      <c r="C805" s="7" t="s">
        <v>141</v>
      </c>
      <c r="D805" s="7" t="s">
        <v>117</v>
      </c>
      <c r="E805" s="7" t="str">
        <f>"130/138"</f>
        <v>130/138</v>
      </c>
      <c r="F805" s="7" t="s">
        <v>1742</v>
      </c>
      <c r="G805" s="7" t="s">
        <v>2035</v>
      </c>
      <c r="H805" s="8">
        <v>15.57</v>
      </c>
    </row>
    <row r="806" spans="1:8" ht="15">
      <c r="A806" s="6">
        <v>805</v>
      </c>
      <c r="B806" s="7" t="s">
        <v>2036</v>
      </c>
      <c r="C806" s="7" t="s">
        <v>235</v>
      </c>
      <c r="D806" s="7" t="s">
        <v>825</v>
      </c>
      <c r="E806" s="7" t="str">
        <f>"9/10"</f>
        <v>9/10</v>
      </c>
      <c r="F806" s="7" t="s">
        <v>622</v>
      </c>
      <c r="G806" s="7" t="s">
        <v>2037</v>
      </c>
      <c r="H806" s="8">
        <v>15.56</v>
      </c>
    </row>
    <row r="807" spans="1:8" ht="15">
      <c r="A807" s="6">
        <v>806</v>
      </c>
      <c r="B807" s="7" t="s">
        <v>1165</v>
      </c>
      <c r="C807" s="7" t="s">
        <v>179</v>
      </c>
      <c r="D807" s="7" t="s">
        <v>117</v>
      </c>
      <c r="E807" s="7" t="str">
        <f>"131/138"</f>
        <v>131/138</v>
      </c>
      <c r="F807" s="7" t="s">
        <v>1573</v>
      </c>
      <c r="G807" s="7" t="s">
        <v>2038</v>
      </c>
      <c r="H807" s="8">
        <v>15.52</v>
      </c>
    </row>
    <row r="808" spans="1:8" ht="15">
      <c r="A808" s="6">
        <v>807</v>
      </c>
      <c r="B808" s="7" t="s">
        <v>2039</v>
      </c>
      <c r="C808" s="7" t="s">
        <v>1680</v>
      </c>
      <c r="D808" s="7" t="s">
        <v>67</v>
      </c>
      <c r="E808" s="7" t="str">
        <f>"197/210"</f>
        <v>197/210</v>
      </c>
      <c r="F808" s="7" t="s">
        <v>1273</v>
      </c>
      <c r="G808" s="7" t="s">
        <v>2040</v>
      </c>
      <c r="H808" s="8">
        <v>15.4</v>
      </c>
    </row>
    <row r="809" spans="1:8" ht="15">
      <c r="A809" s="6">
        <v>808</v>
      </c>
      <c r="B809" s="7" t="s">
        <v>208</v>
      </c>
      <c r="C809" s="7" t="s">
        <v>2041</v>
      </c>
      <c r="D809" s="7" t="s">
        <v>67</v>
      </c>
      <c r="E809" s="7" t="str">
        <f>"198/210"</f>
        <v>198/210</v>
      </c>
      <c r="F809" s="7" t="s">
        <v>1273</v>
      </c>
      <c r="G809" s="7" t="s">
        <v>2040</v>
      </c>
      <c r="H809" s="8">
        <v>15.4</v>
      </c>
    </row>
    <row r="810" spans="1:8" ht="15">
      <c r="A810" s="6">
        <v>809</v>
      </c>
      <c r="B810" s="7" t="s">
        <v>2042</v>
      </c>
      <c r="C810" s="7" t="s">
        <v>2041</v>
      </c>
      <c r="D810" s="7" t="s">
        <v>67</v>
      </c>
      <c r="E810" s="7" t="str">
        <f>"199/210"</f>
        <v>199/210</v>
      </c>
      <c r="F810" s="7" t="s">
        <v>1273</v>
      </c>
      <c r="G810" s="7" t="s">
        <v>2043</v>
      </c>
      <c r="H810" s="8">
        <v>15.4</v>
      </c>
    </row>
    <row r="811" spans="1:8" ht="15">
      <c r="A811" s="6">
        <v>810</v>
      </c>
      <c r="B811" s="7" t="s">
        <v>2039</v>
      </c>
      <c r="C811" s="7" t="s">
        <v>844</v>
      </c>
      <c r="D811" s="7" t="s">
        <v>72</v>
      </c>
      <c r="E811" s="7" t="str">
        <f>"79/81"</f>
        <v>79/81</v>
      </c>
      <c r="F811" s="7" t="s">
        <v>1273</v>
      </c>
      <c r="G811" s="7" t="s">
        <v>2044</v>
      </c>
      <c r="H811" s="8">
        <v>15.4</v>
      </c>
    </row>
    <row r="812" spans="1:8" ht="15">
      <c r="A812" s="6">
        <v>811</v>
      </c>
      <c r="B812" s="7" t="s">
        <v>2045</v>
      </c>
      <c r="C812" s="7" t="s">
        <v>235</v>
      </c>
      <c r="D812" s="7" t="s">
        <v>67</v>
      </c>
      <c r="E812" s="7" t="str">
        <f>"200/210"</f>
        <v>200/210</v>
      </c>
      <c r="F812" s="7" t="s">
        <v>1273</v>
      </c>
      <c r="G812" s="7" t="s">
        <v>2044</v>
      </c>
      <c r="H812" s="8">
        <v>15.4</v>
      </c>
    </row>
    <row r="813" spans="1:8" ht="15">
      <c r="A813" s="6">
        <v>812</v>
      </c>
      <c r="B813" s="7" t="s">
        <v>2046</v>
      </c>
      <c r="C813" s="7" t="s">
        <v>135</v>
      </c>
      <c r="D813" s="7" t="s">
        <v>67</v>
      </c>
      <c r="E813" s="7" t="str">
        <f>"201/210"</f>
        <v>201/210</v>
      </c>
      <c r="F813" s="7" t="s">
        <v>1273</v>
      </c>
      <c r="G813" s="7" t="s">
        <v>2047</v>
      </c>
      <c r="H813" s="8">
        <v>15.4</v>
      </c>
    </row>
    <row r="814" spans="1:8" ht="15">
      <c r="A814" s="6">
        <v>813</v>
      </c>
      <c r="B814" s="7" t="s">
        <v>2048</v>
      </c>
      <c r="C814" s="7" t="s">
        <v>245</v>
      </c>
      <c r="D814" s="7" t="s">
        <v>48</v>
      </c>
      <c r="E814" s="7" t="str">
        <f>"164/170"</f>
        <v>164/170</v>
      </c>
      <c r="F814" s="7" t="s">
        <v>1896</v>
      </c>
      <c r="G814" s="7" t="s">
        <v>2049</v>
      </c>
      <c r="H814" s="8">
        <v>15.34</v>
      </c>
    </row>
    <row r="815" spans="1:8" ht="15">
      <c r="A815" s="6">
        <v>814</v>
      </c>
      <c r="B815" s="7" t="s">
        <v>2050</v>
      </c>
      <c r="C815" s="7" t="s">
        <v>799</v>
      </c>
      <c r="D815" s="7" t="s">
        <v>584</v>
      </c>
      <c r="E815" s="7" t="str">
        <f>"16/18"</f>
        <v>16/18</v>
      </c>
      <c r="F815" s="7" t="s">
        <v>524</v>
      </c>
      <c r="G815" s="7" t="s">
        <v>2051</v>
      </c>
      <c r="H815" s="8">
        <v>15.31</v>
      </c>
    </row>
    <row r="816" spans="1:8" ht="15">
      <c r="A816" s="6">
        <v>815</v>
      </c>
      <c r="B816" s="7" t="s">
        <v>1423</v>
      </c>
      <c r="C816" s="7" t="s">
        <v>2052</v>
      </c>
      <c r="D816" s="7" t="s">
        <v>584</v>
      </c>
      <c r="E816" s="7" t="str">
        <f>"17/18"</f>
        <v>17/18</v>
      </c>
      <c r="F816" s="7" t="s">
        <v>401</v>
      </c>
      <c r="G816" s="7" t="s">
        <v>2053</v>
      </c>
      <c r="H816" s="8">
        <v>15.24</v>
      </c>
    </row>
    <row r="817" spans="1:8" ht="15">
      <c r="A817" s="6">
        <v>816</v>
      </c>
      <c r="B817" s="7" t="s">
        <v>2054</v>
      </c>
      <c r="C817" s="7" t="s">
        <v>282</v>
      </c>
      <c r="D817" s="7" t="s">
        <v>117</v>
      </c>
      <c r="E817" s="7" t="str">
        <f>"132/138"</f>
        <v>132/138</v>
      </c>
      <c r="F817" s="7" t="s">
        <v>401</v>
      </c>
      <c r="G817" s="7" t="s">
        <v>2055</v>
      </c>
      <c r="H817" s="8">
        <v>15.24</v>
      </c>
    </row>
    <row r="818" spans="1:8" ht="15">
      <c r="A818" s="6">
        <v>817</v>
      </c>
      <c r="B818" s="7" t="s">
        <v>2056</v>
      </c>
      <c r="C818" s="7" t="s">
        <v>1623</v>
      </c>
      <c r="D818" s="7" t="s">
        <v>117</v>
      </c>
      <c r="E818" s="7" t="str">
        <f>"133/138"</f>
        <v>133/138</v>
      </c>
      <c r="F818" s="7" t="s">
        <v>2057</v>
      </c>
      <c r="G818" s="7" t="s">
        <v>2058</v>
      </c>
      <c r="H818" s="8">
        <v>15.14</v>
      </c>
    </row>
    <row r="819" spans="1:8" ht="15">
      <c r="A819" s="6">
        <v>818</v>
      </c>
      <c r="B819" s="7" t="s">
        <v>2059</v>
      </c>
      <c r="C819" s="7" t="s">
        <v>2060</v>
      </c>
      <c r="D819" s="7" t="s">
        <v>28</v>
      </c>
      <c r="E819" s="7" t="str">
        <f>"87/89"</f>
        <v>87/89</v>
      </c>
      <c r="F819" s="7" t="s">
        <v>1827</v>
      </c>
      <c r="G819" s="7" t="s">
        <v>2061</v>
      </c>
      <c r="H819" s="8">
        <v>15.14</v>
      </c>
    </row>
    <row r="820" spans="1:8" ht="15">
      <c r="A820" s="6">
        <v>819</v>
      </c>
      <c r="B820" s="7" t="s">
        <v>2062</v>
      </c>
      <c r="C820" s="7" t="s">
        <v>229</v>
      </c>
      <c r="D820" s="7" t="s">
        <v>72</v>
      </c>
      <c r="E820" s="7" t="str">
        <f>"80/81"</f>
        <v>80/81</v>
      </c>
      <c r="F820" s="7" t="s">
        <v>1827</v>
      </c>
      <c r="G820" s="7" t="s">
        <v>2061</v>
      </c>
      <c r="H820" s="8">
        <v>15.14</v>
      </c>
    </row>
    <row r="821" spans="1:8" ht="15">
      <c r="A821" s="6">
        <v>820</v>
      </c>
      <c r="B821" s="7" t="s">
        <v>2063</v>
      </c>
      <c r="C821" s="7" t="s">
        <v>148</v>
      </c>
      <c r="D821" s="7" t="s">
        <v>67</v>
      </c>
      <c r="E821" s="7" t="str">
        <f>"202/210"</f>
        <v>202/210</v>
      </c>
      <c r="F821" s="7" t="s">
        <v>576</v>
      </c>
      <c r="G821" s="7" t="s">
        <v>2064</v>
      </c>
      <c r="H821" s="8">
        <v>15.13</v>
      </c>
    </row>
    <row r="822" spans="1:8" ht="15">
      <c r="A822" s="6">
        <v>821</v>
      </c>
      <c r="B822" s="7" t="s">
        <v>2065</v>
      </c>
      <c r="C822" s="7" t="s">
        <v>802</v>
      </c>
      <c r="D822" s="7" t="s">
        <v>48</v>
      </c>
      <c r="E822" s="7" t="str">
        <f>"165/170"</f>
        <v>165/170</v>
      </c>
      <c r="F822" s="7" t="s">
        <v>2066</v>
      </c>
      <c r="G822" s="7" t="s">
        <v>2067</v>
      </c>
      <c r="H822" s="8">
        <v>15.1</v>
      </c>
    </row>
    <row r="823" spans="1:8" ht="15">
      <c r="A823" s="6">
        <v>822</v>
      </c>
      <c r="B823" s="7" t="s">
        <v>40</v>
      </c>
      <c r="C823" s="7" t="s">
        <v>51</v>
      </c>
      <c r="D823" s="7" t="s">
        <v>117</v>
      </c>
      <c r="E823" s="7" t="str">
        <f>"134/138"</f>
        <v>134/138</v>
      </c>
      <c r="F823" s="7" t="s">
        <v>516</v>
      </c>
      <c r="G823" s="7" t="s">
        <v>2068</v>
      </c>
      <c r="H823" s="8">
        <v>15.06</v>
      </c>
    </row>
    <row r="824" spans="1:8" ht="15">
      <c r="A824" s="6">
        <v>823</v>
      </c>
      <c r="B824" s="7" t="s">
        <v>2069</v>
      </c>
      <c r="C824" s="7" t="s">
        <v>502</v>
      </c>
      <c r="D824" s="7" t="s">
        <v>348</v>
      </c>
      <c r="E824" s="7" t="str">
        <f>"27/30"</f>
        <v>27/30</v>
      </c>
      <c r="F824" s="7" t="s">
        <v>2070</v>
      </c>
      <c r="G824" s="7" t="s">
        <v>2071</v>
      </c>
      <c r="H824" s="8">
        <v>14.99</v>
      </c>
    </row>
    <row r="825" spans="1:8" ht="15">
      <c r="A825" s="6">
        <v>824</v>
      </c>
      <c r="B825" s="7" t="s">
        <v>2072</v>
      </c>
      <c r="C825" s="7" t="s">
        <v>51</v>
      </c>
      <c r="D825" s="7" t="s">
        <v>28</v>
      </c>
      <c r="E825" s="7" t="str">
        <f>"88/89"</f>
        <v>88/89</v>
      </c>
      <c r="F825" s="7" t="s">
        <v>2073</v>
      </c>
      <c r="G825" s="7" t="s">
        <v>2074</v>
      </c>
      <c r="H825" s="8">
        <v>14.97</v>
      </c>
    </row>
    <row r="826" spans="1:8" ht="15">
      <c r="A826" s="6">
        <v>825</v>
      </c>
      <c r="B826" s="7" t="s">
        <v>2075</v>
      </c>
      <c r="C826" s="7" t="s">
        <v>223</v>
      </c>
      <c r="D826" s="7" t="s">
        <v>67</v>
      </c>
      <c r="E826" s="7" t="str">
        <f>"203/210"</f>
        <v>203/210</v>
      </c>
      <c r="F826" s="7" t="s">
        <v>1038</v>
      </c>
      <c r="G826" s="7" t="s">
        <v>2076</v>
      </c>
      <c r="H826" s="8">
        <v>14.94</v>
      </c>
    </row>
    <row r="827" spans="1:8" ht="15">
      <c r="A827" s="6">
        <v>826</v>
      </c>
      <c r="B827" s="7" t="s">
        <v>2077</v>
      </c>
      <c r="C827" s="7" t="s">
        <v>200</v>
      </c>
      <c r="D827" s="7" t="s">
        <v>67</v>
      </c>
      <c r="E827" s="7" t="str">
        <f>"204/210"</f>
        <v>204/210</v>
      </c>
      <c r="F827" s="7" t="s">
        <v>677</v>
      </c>
      <c r="G827" s="7" t="s">
        <v>2078</v>
      </c>
      <c r="H827" s="8">
        <v>14.94</v>
      </c>
    </row>
    <row r="828" spans="1:8" ht="15">
      <c r="A828" s="6">
        <v>827</v>
      </c>
      <c r="B828" s="7" t="s">
        <v>2079</v>
      </c>
      <c r="C828" s="7" t="s">
        <v>27</v>
      </c>
      <c r="D828" s="7" t="s">
        <v>48</v>
      </c>
      <c r="E828" s="7" t="str">
        <f>"166/170"</f>
        <v>166/170</v>
      </c>
      <c r="F828" s="7" t="s">
        <v>1536</v>
      </c>
      <c r="G828" s="7" t="s">
        <v>2080</v>
      </c>
      <c r="H828" s="8">
        <v>14.91</v>
      </c>
    </row>
    <row r="829" spans="1:8" ht="15">
      <c r="A829" s="6">
        <v>828</v>
      </c>
      <c r="B829" s="7" t="s">
        <v>2081</v>
      </c>
      <c r="C829" s="7" t="s">
        <v>2082</v>
      </c>
      <c r="D829" s="7" t="s">
        <v>224</v>
      </c>
      <c r="E829" s="7" t="str">
        <f>"68/69"</f>
        <v>68/69</v>
      </c>
      <c r="F829" s="7" t="s">
        <v>1536</v>
      </c>
      <c r="G829" s="7" t="s">
        <v>2083</v>
      </c>
      <c r="H829" s="8">
        <v>14.91</v>
      </c>
    </row>
    <row r="830" spans="1:8" ht="15">
      <c r="A830" s="6">
        <v>829</v>
      </c>
      <c r="B830" s="7" t="s">
        <v>2084</v>
      </c>
      <c r="C830" s="7" t="s">
        <v>2085</v>
      </c>
      <c r="D830" s="7" t="s">
        <v>117</v>
      </c>
      <c r="E830" s="7" t="str">
        <f>"135/138"</f>
        <v>135/138</v>
      </c>
      <c r="F830" s="7" t="s">
        <v>2086</v>
      </c>
      <c r="G830" s="7" t="s">
        <v>2087</v>
      </c>
      <c r="H830" s="8">
        <v>14.81</v>
      </c>
    </row>
    <row r="831" spans="1:8" ht="15">
      <c r="A831" s="6">
        <v>830</v>
      </c>
      <c r="B831" s="7" t="s">
        <v>2088</v>
      </c>
      <c r="C831" s="7" t="s">
        <v>747</v>
      </c>
      <c r="D831" s="7" t="s">
        <v>48</v>
      </c>
      <c r="E831" s="7" t="str">
        <f>"167/170"</f>
        <v>167/170</v>
      </c>
      <c r="F831" s="7" t="s">
        <v>949</v>
      </c>
      <c r="G831" s="7" t="s">
        <v>2089</v>
      </c>
      <c r="H831" s="8">
        <v>14.63</v>
      </c>
    </row>
    <row r="832" spans="1:8" ht="15">
      <c r="A832" s="6">
        <v>831</v>
      </c>
      <c r="B832" s="7" t="s">
        <v>2090</v>
      </c>
      <c r="C832" s="7" t="s">
        <v>79</v>
      </c>
      <c r="D832" s="7" t="s">
        <v>72</v>
      </c>
      <c r="E832" s="7" t="str">
        <f>"81/81"</f>
        <v>81/81</v>
      </c>
      <c r="F832" s="7" t="s">
        <v>949</v>
      </c>
      <c r="G832" s="7" t="s">
        <v>2091</v>
      </c>
      <c r="H832" s="8">
        <v>14.63</v>
      </c>
    </row>
    <row r="833" spans="1:8" ht="15">
      <c r="A833" s="6">
        <v>832</v>
      </c>
      <c r="B833" s="7" t="s">
        <v>2092</v>
      </c>
      <c r="C833" s="7" t="s">
        <v>165</v>
      </c>
      <c r="D833" s="7" t="s">
        <v>67</v>
      </c>
      <c r="E833" s="7" t="str">
        <f>"205/210"</f>
        <v>205/210</v>
      </c>
      <c r="F833" s="7" t="s">
        <v>2093</v>
      </c>
      <c r="G833" s="7" t="s">
        <v>2094</v>
      </c>
      <c r="H833" s="8">
        <v>14.62</v>
      </c>
    </row>
    <row r="834" spans="1:8" ht="15">
      <c r="A834" s="6">
        <v>833</v>
      </c>
      <c r="B834" s="7" t="s">
        <v>1006</v>
      </c>
      <c r="C834" s="7" t="s">
        <v>357</v>
      </c>
      <c r="D834" s="7" t="s">
        <v>48</v>
      </c>
      <c r="E834" s="7" t="str">
        <f>"168/170"</f>
        <v>168/170</v>
      </c>
      <c r="F834" s="7" t="s">
        <v>709</v>
      </c>
      <c r="G834" s="7" t="s">
        <v>2095</v>
      </c>
      <c r="H834" s="8">
        <v>14.48</v>
      </c>
    </row>
    <row r="835" spans="1:8" ht="15">
      <c r="A835" s="6">
        <v>834</v>
      </c>
      <c r="B835" s="7" t="s">
        <v>2096</v>
      </c>
      <c r="C835" s="7" t="s">
        <v>266</v>
      </c>
      <c r="D835" s="7" t="s">
        <v>825</v>
      </c>
      <c r="E835" s="7" t="str">
        <f>"10/10"</f>
        <v>10/10</v>
      </c>
      <c r="F835" s="7" t="s">
        <v>622</v>
      </c>
      <c r="G835" s="7" t="s">
        <v>2097</v>
      </c>
      <c r="H835" s="8">
        <v>14.43</v>
      </c>
    </row>
    <row r="836" spans="1:8" ht="15">
      <c r="A836" s="6">
        <v>835</v>
      </c>
      <c r="B836" s="7" t="s">
        <v>2098</v>
      </c>
      <c r="C836" s="7" t="s">
        <v>55</v>
      </c>
      <c r="D836" s="7" t="s">
        <v>67</v>
      </c>
      <c r="E836" s="7" t="str">
        <f>"206/210"</f>
        <v>206/210</v>
      </c>
      <c r="F836" s="7" t="s">
        <v>2099</v>
      </c>
      <c r="G836" s="7" t="s">
        <v>2100</v>
      </c>
      <c r="H836" s="8">
        <v>14.43</v>
      </c>
    </row>
    <row r="837" spans="1:8" ht="15">
      <c r="A837" s="6">
        <v>836</v>
      </c>
      <c r="B837" s="7" t="s">
        <v>2101</v>
      </c>
      <c r="C837" s="7" t="s">
        <v>747</v>
      </c>
      <c r="D837" s="7" t="s">
        <v>224</v>
      </c>
      <c r="E837" s="7" t="str">
        <f>"69/69"</f>
        <v>69/69</v>
      </c>
      <c r="F837" s="7" t="s">
        <v>2102</v>
      </c>
      <c r="G837" s="7" t="s">
        <v>2103</v>
      </c>
      <c r="H837" s="8">
        <v>14.43</v>
      </c>
    </row>
    <row r="838" spans="1:8" ht="15">
      <c r="A838" s="6">
        <v>837</v>
      </c>
      <c r="B838" s="7" t="s">
        <v>2104</v>
      </c>
      <c r="C838" s="7" t="s">
        <v>566</v>
      </c>
      <c r="D838" s="7" t="s">
        <v>48</v>
      </c>
      <c r="E838" s="7" t="str">
        <f>"169/170"</f>
        <v>169/170</v>
      </c>
      <c r="F838" s="7" t="s">
        <v>949</v>
      </c>
      <c r="G838" s="7" t="s">
        <v>2105</v>
      </c>
      <c r="H838" s="8">
        <v>14.33</v>
      </c>
    </row>
    <row r="839" spans="1:8" ht="15">
      <c r="A839" s="6">
        <v>838</v>
      </c>
      <c r="B839" s="7" t="s">
        <v>2106</v>
      </c>
      <c r="C839" s="7" t="s">
        <v>2107</v>
      </c>
      <c r="D839" s="7" t="s">
        <v>348</v>
      </c>
      <c r="E839" s="7" t="str">
        <f>"28/30"</f>
        <v>28/30</v>
      </c>
      <c r="F839" s="7" t="s">
        <v>97</v>
      </c>
      <c r="G839" s="7" t="s">
        <v>2108</v>
      </c>
      <c r="H839" s="8">
        <v>14.24</v>
      </c>
    </row>
    <row r="840" spans="1:8" ht="15">
      <c r="A840" s="6">
        <v>839</v>
      </c>
      <c r="B840" s="7" t="s">
        <v>2109</v>
      </c>
      <c r="C840" s="7" t="s">
        <v>135</v>
      </c>
      <c r="D840" s="7" t="s">
        <v>67</v>
      </c>
      <c r="E840" s="7" t="str">
        <f>"207/210"</f>
        <v>207/210</v>
      </c>
      <c r="F840" s="7" t="s">
        <v>2110</v>
      </c>
      <c r="G840" s="7" t="s">
        <v>2111</v>
      </c>
      <c r="H840" s="8">
        <v>14.08</v>
      </c>
    </row>
    <row r="841" spans="1:8" ht="15">
      <c r="A841" s="6">
        <v>840</v>
      </c>
      <c r="B841" s="7" t="s">
        <v>753</v>
      </c>
      <c r="C841" s="7" t="s">
        <v>502</v>
      </c>
      <c r="D841" s="7" t="s">
        <v>348</v>
      </c>
      <c r="E841" s="7" t="str">
        <f>"29/30"</f>
        <v>29/30</v>
      </c>
      <c r="F841" s="7" t="s">
        <v>754</v>
      </c>
      <c r="G841" s="7" t="s">
        <v>2112</v>
      </c>
      <c r="H841" s="8">
        <v>13.99</v>
      </c>
    </row>
    <row r="842" spans="1:8" ht="15">
      <c r="A842" s="6">
        <v>841</v>
      </c>
      <c r="B842" s="7" t="s">
        <v>2113</v>
      </c>
      <c r="C842" s="7" t="s">
        <v>1456</v>
      </c>
      <c r="D842" s="7" t="s">
        <v>48</v>
      </c>
      <c r="E842" s="7" t="str">
        <f>"170/170"</f>
        <v>170/170</v>
      </c>
      <c r="F842" s="7" t="s">
        <v>2114</v>
      </c>
      <c r="G842" s="7" t="s">
        <v>2115</v>
      </c>
      <c r="H842" s="8">
        <v>13.88</v>
      </c>
    </row>
    <row r="843" spans="1:8" ht="15">
      <c r="A843" s="6">
        <v>842</v>
      </c>
      <c r="B843" s="7" t="s">
        <v>2116</v>
      </c>
      <c r="C843" s="7" t="s">
        <v>176</v>
      </c>
      <c r="D843" s="7" t="s">
        <v>348</v>
      </c>
      <c r="E843" s="7" t="str">
        <f>"30/30"</f>
        <v>30/30</v>
      </c>
      <c r="F843" s="7" t="s">
        <v>2117</v>
      </c>
      <c r="G843" s="7" t="s">
        <v>2118</v>
      </c>
      <c r="H843" s="8">
        <v>13.84</v>
      </c>
    </row>
    <row r="844" spans="1:8" ht="15">
      <c r="A844" s="6">
        <v>843</v>
      </c>
      <c r="B844" s="7" t="s">
        <v>2119</v>
      </c>
      <c r="C844" s="7" t="s">
        <v>374</v>
      </c>
      <c r="D844" s="7" t="s">
        <v>67</v>
      </c>
      <c r="E844" s="7" t="str">
        <f>"208/210"</f>
        <v>208/210</v>
      </c>
      <c r="F844" s="7" t="s">
        <v>949</v>
      </c>
      <c r="G844" s="7" t="s">
        <v>2120</v>
      </c>
      <c r="H844" s="8">
        <v>13.81</v>
      </c>
    </row>
    <row r="845" spans="1:8" ht="15">
      <c r="A845" s="6">
        <v>844</v>
      </c>
      <c r="B845" s="7" t="s">
        <v>2121</v>
      </c>
      <c r="C845" s="7" t="s">
        <v>2122</v>
      </c>
      <c r="D845" s="7" t="s">
        <v>584</v>
      </c>
      <c r="E845" s="7" t="str">
        <f>"18/18"</f>
        <v>18/18</v>
      </c>
      <c r="F845" s="7" t="s">
        <v>1512</v>
      </c>
      <c r="G845" s="7" t="s">
        <v>2123</v>
      </c>
      <c r="H845" s="8">
        <v>13.7</v>
      </c>
    </row>
    <row r="846" spans="1:8" ht="15">
      <c r="A846" s="6">
        <v>845</v>
      </c>
      <c r="B846" s="7" t="s">
        <v>2124</v>
      </c>
      <c r="C846" s="7" t="s">
        <v>79</v>
      </c>
      <c r="D846" s="7" t="s">
        <v>117</v>
      </c>
      <c r="E846" s="7" t="str">
        <f>"136/138"</f>
        <v>136/138</v>
      </c>
      <c r="F846" s="7" t="s">
        <v>1726</v>
      </c>
      <c r="G846" s="7" t="s">
        <v>2125</v>
      </c>
      <c r="H846" s="8">
        <v>13.53</v>
      </c>
    </row>
    <row r="847" spans="1:8" ht="15">
      <c r="A847" s="6">
        <v>846</v>
      </c>
      <c r="B847" s="7" t="s">
        <v>2126</v>
      </c>
      <c r="C847" s="7" t="s">
        <v>120</v>
      </c>
      <c r="D847" s="7" t="s">
        <v>117</v>
      </c>
      <c r="E847" s="7" t="str">
        <f>"137/138"</f>
        <v>137/138</v>
      </c>
      <c r="F847" s="7" t="s">
        <v>2127</v>
      </c>
      <c r="G847" s="7" t="s">
        <v>2128</v>
      </c>
      <c r="H847" s="8">
        <v>13.45</v>
      </c>
    </row>
    <row r="848" spans="1:8" ht="15">
      <c r="A848" s="6">
        <v>847</v>
      </c>
      <c r="B848" s="7" t="s">
        <v>2129</v>
      </c>
      <c r="C848" s="7" t="s">
        <v>2130</v>
      </c>
      <c r="D848" s="7" t="s">
        <v>67</v>
      </c>
      <c r="E848" s="7" t="str">
        <f>"209/210"</f>
        <v>209/210</v>
      </c>
      <c r="F848" s="7" t="s">
        <v>1324</v>
      </c>
      <c r="G848" s="7" t="s">
        <v>2131</v>
      </c>
      <c r="H848" s="8">
        <v>13.43</v>
      </c>
    </row>
    <row r="849" spans="1:8" ht="15">
      <c r="A849" s="6">
        <v>848</v>
      </c>
      <c r="B849" s="7" t="s">
        <v>2132</v>
      </c>
      <c r="C849" s="7" t="s">
        <v>575</v>
      </c>
      <c r="D849" s="7" t="s">
        <v>117</v>
      </c>
      <c r="E849" s="7" t="str">
        <f>"138/138"</f>
        <v>138/138</v>
      </c>
      <c r="F849" s="7" t="s">
        <v>1507</v>
      </c>
      <c r="G849" s="7" t="s">
        <v>2133</v>
      </c>
      <c r="H849" s="8">
        <v>13.38</v>
      </c>
    </row>
    <row r="850" spans="1:8" ht="15">
      <c r="A850" s="6">
        <v>849</v>
      </c>
      <c r="B850" s="7" t="s">
        <v>2134</v>
      </c>
      <c r="C850" s="7" t="s">
        <v>515</v>
      </c>
      <c r="D850" s="7" t="s">
        <v>67</v>
      </c>
      <c r="E850" s="7" t="str">
        <f>"210/210"</f>
        <v>210/210</v>
      </c>
      <c r="F850" s="7" t="s">
        <v>443</v>
      </c>
      <c r="G850" s="7" t="s">
        <v>2135</v>
      </c>
      <c r="H850" s="8">
        <v>13.38</v>
      </c>
    </row>
    <row r="851" spans="1:8" ht="15.75" thickBot="1">
      <c r="A851" s="9">
        <v>850</v>
      </c>
      <c r="B851" s="10" t="s">
        <v>2136</v>
      </c>
      <c r="C851" s="10" t="s">
        <v>2137</v>
      </c>
      <c r="D851" s="10" t="s">
        <v>28</v>
      </c>
      <c r="E851" s="10" t="str">
        <f>"89/89"</f>
        <v>89/89</v>
      </c>
      <c r="F851" s="10" t="s">
        <v>2138</v>
      </c>
      <c r="G851" s="10" t="s">
        <v>2139</v>
      </c>
      <c r="H851" s="11">
        <v>12.9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Paolino</dc:creator>
  <cp:keywords/>
  <dc:description/>
  <cp:lastModifiedBy>Paolino</cp:lastModifiedBy>
  <dcterms:created xsi:type="dcterms:W3CDTF">2009-05-17T16:20:43Z</dcterms:created>
  <dcterms:modified xsi:type="dcterms:W3CDTF">2009-05-17T16:23:35Z</dcterms:modified>
  <cp:category/>
  <cp:version/>
  <cp:contentType/>
  <cp:contentStatus/>
</cp:coreProperties>
</file>